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350" tabRatio="1000"/>
  </bookViews>
  <sheets>
    <sheet name="15.11.2018" sheetId="17" r:id="rId1"/>
    <sheet name="Цемент+ПЦС" sheetId="1" r:id="rId2"/>
    <sheet name="Утеплитель" sheetId="2" r:id="rId3"/>
    <sheet name="Пенопласт+пеноплекс" sheetId="3" r:id="rId4"/>
    <sheet name="Фанера+ОСП+ДСП+ДВП" sheetId="4" r:id="rId5"/>
    <sheet name="ГКЛ" sheetId="5" r:id="rId6"/>
    <sheet name="Профиль для ГКЛ" sheetId="14" r:id="rId7"/>
    <sheet name="Сухие смеси" sheetId="6" r:id="rId8"/>
    <sheet name="Сетка" sheetId="7" r:id="rId9"/>
    <sheet name="Армат+кирп+керам" sheetId="12" r:id="rId10"/>
    <sheet name="Мастики" sheetId="15" r:id="rId11"/>
    <sheet name="Бетон-раствор" sheetId="8" r:id="rId12"/>
    <sheet name="Кровля" sheetId="9" r:id="rId13"/>
    <sheet name="Плёнки" sheetId="13" r:id="rId14"/>
    <sheet name="Тёплый пол" sheetId="10" r:id="rId15"/>
    <sheet name="Задвижки" sheetId="11" r:id="rId16"/>
    <sheet name="Временно отсутствующие" sheetId="16" r:id="rId17"/>
  </sheets>
  <definedNames>
    <definedName name="Cетка_кладочная__2000х3000_мм">Сетка!$A$21</definedName>
    <definedName name="Cетка_кладочная_2000х380_мм">Сетка!$A$2</definedName>
    <definedName name="Cетка_кладочная_2000х510_мм">Сетка!$A$9</definedName>
    <definedName name="Базальтовый_утеплитель_Изба">'Временно отсутствующие'!$A$7</definedName>
    <definedName name="Базальтовый_утеплитель_Технониколь">Утеплитель!$A$32</definedName>
    <definedName name="Базальтовый_утеплитель_Тизол">'Временно отсутствующие'!$A$1</definedName>
    <definedName name="Бетон">'Бетон-раствор'!$A$8</definedName>
    <definedName name="ДВП_ДСП">'Фанера+ОСП+ДСП+ДВП'!$A$38</definedName>
    <definedName name="Минвата_KNAUF">Утеплитель!$A$94</definedName>
    <definedName name="Осп_OSB">'Фанера+ОСП+ДСП+ДВП'!$A$20</definedName>
    <definedName name="Пенопласт">'Пенопласт+пеноплекс'!$A$29</definedName>
    <definedName name="Пеноплекс">'Пенопласт+пеноплекс'!$A$2</definedName>
    <definedName name="Пескобетон">'Цемент+ПЦС'!$A$23</definedName>
    <definedName name="Раствор">'Бетон-раствор'!$A$2</definedName>
    <definedName name="Сетка_армирующая_2000х1000_мм">Сетка!$A$31</definedName>
    <definedName name="Стекломагниевый_лист_СМЛ">'Фанера+ОСП+ДСП+ДВП'!$A$43</definedName>
    <definedName name="Техноплекс">'Пенопласт+пеноплекс'!#REF!</definedName>
    <definedName name="Фанера_НЕШЛИФОВАННАЯ">'Фанера+ОСП+ДСП+ДВП'!$A$2</definedName>
    <definedName name="Фанера_ШЛИФОВАННАЯ">'Фанера+ОСП+ДСП+ДВП'!$A$11</definedName>
    <definedName name="Цемент">'Цемент+ПЦС'!$A$2</definedName>
  </definedNames>
  <calcPr calcId="162913"/>
</workbook>
</file>

<file path=xl/calcChain.xml><?xml version="1.0" encoding="utf-8"?>
<calcChain xmlns="http://schemas.openxmlformats.org/spreadsheetml/2006/main">
  <c r="C35" i="2" l="1"/>
  <c r="C36" i="2"/>
  <c r="B36" i="2"/>
  <c r="B35" i="2"/>
  <c r="G50" i="2"/>
  <c r="C50" i="2" s="1"/>
  <c r="E50" i="2" s="1"/>
  <c r="G49" i="2"/>
  <c r="C49" i="2" s="1"/>
  <c r="E49" i="2" s="1"/>
  <c r="G46" i="2"/>
  <c r="G45" i="2"/>
  <c r="G42" i="2"/>
  <c r="C42" i="2" s="1"/>
  <c r="G41" i="2"/>
  <c r="C41" i="2" s="1"/>
  <c r="G57" i="2"/>
  <c r="B57" i="2" s="1"/>
  <c r="G58" i="2"/>
  <c r="C58" i="2" s="1"/>
  <c r="E58" i="2" s="1"/>
  <c r="G60" i="2"/>
  <c r="G59" i="2"/>
  <c r="B59" i="2" s="1"/>
  <c r="G64" i="2"/>
  <c r="G63" i="2"/>
  <c r="B41" i="2" l="1"/>
  <c r="B42" i="2"/>
  <c r="B50" i="2"/>
  <c r="D50" i="2" s="1"/>
  <c r="B58" i="2"/>
  <c r="C63" i="2"/>
  <c r="E63" i="2" s="1"/>
  <c r="B63" i="2"/>
  <c r="D63" i="2" s="1"/>
  <c r="C45" i="2"/>
  <c r="E45" i="2" s="1"/>
  <c r="C64" i="2"/>
  <c r="E64" i="2" s="1"/>
  <c r="B64" i="2"/>
  <c r="C46" i="2"/>
  <c r="E46" i="2" s="1"/>
  <c r="B60" i="2"/>
  <c r="E41" i="2"/>
  <c r="B45" i="2"/>
  <c r="D45" i="2" s="1"/>
  <c r="C59" i="2"/>
  <c r="E59" i="2" s="1"/>
  <c r="B46" i="2"/>
  <c r="D46" i="2" s="1"/>
  <c r="C60" i="2"/>
  <c r="E60" i="2" s="1"/>
  <c r="D42" i="2"/>
  <c r="B49" i="2"/>
  <c r="D49" i="2" s="1"/>
  <c r="E42" i="2"/>
  <c r="D41" i="2"/>
  <c r="D58" i="2"/>
  <c r="D60" i="2"/>
  <c r="D59" i="2"/>
  <c r="D64" i="2"/>
  <c r="B7" i="2"/>
  <c r="B5" i="2" l="1"/>
  <c r="C110" i="2" l="1"/>
  <c r="G109" i="2"/>
  <c r="C109" i="2" s="1"/>
  <c r="B109" i="2" l="1"/>
  <c r="D109" i="2" s="1"/>
  <c r="E109" i="2"/>
  <c r="G103" i="2"/>
  <c r="G100" i="2"/>
  <c r="C100" i="2" s="1"/>
  <c r="B103" i="2" l="1"/>
  <c r="C103" i="2"/>
  <c r="B100" i="2"/>
  <c r="C15" i="3" l="1"/>
  <c r="E15" i="3" s="1"/>
  <c r="B15" i="3"/>
  <c r="D15" i="3" s="1"/>
  <c r="D30" i="4" l="1"/>
  <c r="C30" i="4"/>
  <c r="B30" i="4"/>
  <c r="D29" i="4"/>
  <c r="C29" i="4"/>
  <c r="B29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B32" i="4"/>
  <c r="C32" i="4"/>
  <c r="D31" i="4"/>
  <c r="C31" i="4"/>
  <c r="B31" i="4"/>
  <c r="B49" i="3" l="1"/>
  <c r="B48" i="3"/>
  <c r="B47" i="3"/>
  <c r="B46" i="3"/>
  <c r="B45" i="3"/>
  <c r="B44" i="3"/>
  <c r="B43" i="3"/>
  <c r="B41" i="3"/>
  <c r="B40" i="3"/>
  <c r="B39" i="3"/>
  <c r="B38" i="3"/>
  <c r="B37" i="3"/>
  <c r="B36" i="3"/>
  <c r="B35" i="3"/>
  <c r="B34" i="3"/>
  <c r="B33" i="3"/>
  <c r="B32" i="3"/>
  <c r="B31" i="3"/>
  <c r="B30" i="3"/>
  <c r="B42" i="3" l="1"/>
  <c r="G112" i="2" l="1"/>
  <c r="C112" i="2" s="1"/>
  <c r="E112" i="2" s="1"/>
  <c r="G111" i="2"/>
  <c r="B111" i="2" s="1"/>
  <c r="D111" i="2" s="1"/>
  <c r="B112" i="2" l="1"/>
  <c r="D112" i="2" s="1"/>
  <c r="C111" i="2"/>
  <c r="E111" i="2" s="1"/>
  <c r="C12" i="4"/>
  <c r="C13" i="4"/>
  <c r="C15" i="4"/>
  <c r="C16" i="4"/>
  <c r="C3" i="2" l="1"/>
  <c r="C4" i="2"/>
  <c r="B6" i="2"/>
  <c r="B22" i="16" l="1"/>
  <c r="D22" i="16" s="1"/>
  <c r="C22" i="16"/>
  <c r="E22" i="16" s="1"/>
  <c r="B21" i="16"/>
  <c r="D21" i="16" s="1"/>
  <c r="C21" i="16"/>
  <c r="E21" i="16" s="1"/>
  <c r="B20" i="16"/>
  <c r="D20" i="16" s="1"/>
  <c r="C20" i="16"/>
  <c r="E20" i="16" s="1"/>
  <c r="G82" i="2" l="1"/>
  <c r="G79" i="2" l="1"/>
  <c r="C79" i="2" s="1"/>
  <c r="G76" i="2"/>
  <c r="C76" i="2" s="1"/>
  <c r="G75" i="2"/>
  <c r="C75" i="2" s="1"/>
  <c r="G74" i="2"/>
  <c r="C74" i="2" s="1"/>
  <c r="G73" i="2"/>
  <c r="C73" i="2" s="1"/>
  <c r="G72" i="2"/>
  <c r="C72" i="2" s="1"/>
  <c r="B74" i="2" l="1"/>
  <c r="B75" i="2"/>
  <c r="B76" i="2"/>
  <c r="E79" i="2"/>
  <c r="B79" i="2"/>
  <c r="D79" i="2" s="1"/>
  <c r="G71" i="2"/>
  <c r="B71" i="2" s="1"/>
  <c r="G70" i="2"/>
  <c r="C70" i="2" s="1"/>
  <c r="B70" i="2" l="1"/>
  <c r="C71" i="2"/>
  <c r="G101" i="2"/>
  <c r="D103" i="2"/>
  <c r="G97" i="2"/>
  <c r="C97" i="2" s="1"/>
  <c r="E97" i="2" s="1"/>
  <c r="G91" i="2"/>
  <c r="C91" i="2" s="1"/>
  <c r="E91" i="2" s="1"/>
  <c r="G90" i="2"/>
  <c r="B90" i="2" s="1"/>
  <c r="D90" i="2" s="1"/>
  <c r="G86" i="2"/>
  <c r="G84" i="2"/>
  <c r="B84" i="2" s="1"/>
  <c r="D84" i="2" s="1"/>
  <c r="H89" i="2"/>
  <c r="H92" i="2"/>
  <c r="H87" i="2"/>
  <c r="H88" i="2"/>
  <c r="C89" i="2"/>
  <c r="E89" i="2" s="1"/>
  <c r="B89" i="2"/>
  <c r="D89" i="2" s="1"/>
  <c r="B92" i="2"/>
  <c r="D92" i="2" s="1"/>
  <c r="C92" i="2"/>
  <c r="E92" i="2" s="1"/>
  <c r="B88" i="2"/>
  <c r="D88" i="2" s="1"/>
  <c r="C88" i="2"/>
  <c r="E88" i="2" s="1"/>
  <c r="C87" i="2"/>
  <c r="E87" i="2" s="1"/>
  <c r="B87" i="2"/>
  <c r="D87" i="2" s="1"/>
  <c r="G78" i="2"/>
  <c r="G77" i="2"/>
  <c r="C77" i="2" s="1"/>
  <c r="E77" i="2" s="1"/>
  <c r="E75" i="2"/>
  <c r="D75" i="2"/>
  <c r="E74" i="2"/>
  <c r="D74" i="2"/>
  <c r="C25" i="3"/>
  <c r="E25" i="3" s="1"/>
  <c r="B25" i="3"/>
  <c r="D25" i="3" s="1"/>
  <c r="C3" i="4"/>
  <c r="D3" i="4" s="1"/>
  <c r="C4" i="4"/>
  <c r="D4" i="4" s="1"/>
  <c r="C5" i="4"/>
  <c r="D5" i="4" s="1"/>
  <c r="C6" i="4"/>
  <c r="D6" i="4" s="1"/>
  <c r="C7" i="4"/>
  <c r="D7" i="4" s="1"/>
  <c r="C19" i="4"/>
  <c r="D19" i="4" s="1"/>
  <c r="C18" i="4"/>
  <c r="D18" i="4" s="1"/>
  <c r="C17" i="4"/>
  <c r="D17" i="4" s="1"/>
  <c r="D16" i="4"/>
  <c r="D15" i="4"/>
  <c r="C14" i="4"/>
  <c r="D14" i="4" s="1"/>
  <c r="D13" i="4"/>
  <c r="D12" i="4"/>
  <c r="C10" i="4"/>
  <c r="D10" i="4" s="1"/>
  <c r="C9" i="4"/>
  <c r="D9" i="4" s="1"/>
  <c r="C8" i="4"/>
  <c r="D8" i="4" s="1"/>
  <c r="E3" i="4"/>
  <c r="H15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2" i="2"/>
  <c r="H13" i="2"/>
  <c r="C31" i="2"/>
  <c r="E31" i="2" s="1"/>
  <c r="B31" i="2"/>
  <c r="D31" i="2" s="1"/>
  <c r="C30" i="2"/>
  <c r="E30" i="2" s="1"/>
  <c r="B30" i="2"/>
  <c r="D30" i="2" s="1"/>
  <c r="C27" i="2"/>
  <c r="E27" i="2" s="1"/>
  <c r="B27" i="2"/>
  <c r="D27" i="2" s="1"/>
  <c r="C26" i="2"/>
  <c r="E26" i="2" s="1"/>
  <c r="B26" i="2"/>
  <c r="D26" i="2" s="1"/>
  <c r="C21" i="2"/>
  <c r="E21" i="2" s="1"/>
  <c r="B21" i="2"/>
  <c r="D21" i="2" s="1"/>
  <c r="C20" i="2"/>
  <c r="E20" i="2" s="1"/>
  <c r="B20" i="2"/>
  <c r="D20" i="2" s="1"/>
  <c r="H3" i="2"/>
  <c r="B3" i="2"/>
  <c r="B16" i="16"/>
  <c r="D16" i="16" s="1"/>
  <c r="C16" i="16"/>
  <c r="E16" i="16" s="1"/>
  <c r="H16" i="16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E4" i="4"/>
  <c r="C8" i="3"/>
  <c r="B8" i="3"/>
  <c r="C28" i="3"/>
  <c r="B28" i="3"/>
  <c r="D28" i="3" s="1"/>
  <c r="C27" i="3"/>
  <c r="B27" i="3"/>
  <c r="D27" i="3" s="1"/>
  <c r="C26" i="3"/>
  <c r="B26" i="3"/>
  <c r="D26" i="3" s="1"/>
  <c r="C24" i="3"/>
  <c r="B24" i="3"/>
  <c r="D24" i="3" s="1"/>
  <c r="A93" i="2"/>
  <c r="C14" i="16"/>
  <c r="E14" i="16" s="1"/>
  <c r="B14" i="16"/>
  <c r="D14" i="16" s="1"/>
  <c r="C13" i="16"/>
  <c r="E13" i="16" s="1"/>
  <c r="B13" i="16"/>
  <c r="D13" i="16" s="1"/>
  <c r="C12" i="16"/>
  <c r="E12" i="16" s="1"/>
  <c r="B12" i="16"/>
  <c r="D12" i="16" s="1"/>
  <c r="C11" i="16"/>
  <c r="E11" i="16" s="1"/>
  <c r="B11" i="16"/>
  <c r="D11" i="16" s="1"/>
  <c r="C10" i="16"/>
  <c r="E10" i="16" s="1"/>
  <c r="B10" i="16"/>
  <c r="D10" i="16" s="1"/>
  <c r="C9" i="16"/>
  <c r="E9" i="16" s="1"/>
  <c r="B9" i="16"/>
  <c r="D9" i="16" s="1"/>
  <c r="C8" i="16"/>
  <c r="E8" i="16" s="1"/>
  <c r="B8" i="16"/>
  <c r="D8" i="16" s="1"/>
  <c r="G6" i="16"/>
  <c r="B6" i="16" s="1"/>
  <c r="D6" i="16" s="1"/>
  <c r="G5" i="16"/>
  <c r="C5" i="16" s="1"/>
  <c r="E5" i="16" s="1"/>
  <c r="G4" i="16"/>
  <c r="C4" i="16" s="1"/>
  <c r="E4" i="16" s="1"/>
  <c r="G3" i="16"/>
  <c r="C3" i="16" s="1"/>
  <c r="E3" i="16" s="1"/>
  <c r="G2" i="16"/>
  <c r="B2" i="16" s="1"/>
  <c r="D2" i="16" s="1"/>
  <c r="C11" i="3"/>
  <c r="E11" i="3" s="1"/>
  <c r="B11" i="3"/>
  <c r="D11" i="3" s="1"/>
  <c r="C10" i="3"/>
  <c r="E10" i="3" s="1"/>
  <c r="B10" i="3"/>
  <c r="D10" i="3" s="1"/>
  <c r="C9" i="3"/>
  <c r="E9" i="3" s="1"/>
  <c r="B9" i="3"/>
  <c r="D9" i="3" s="1"/>
  <c r="A12" i="15"/>
  <c r="A8" i="15"/>
  <c r="H10" i="2"/>
  <c r="H11" i="2"/>
  <c r="H9" i="2"/>
  <c r="H8" i="2"/>
  <c r="H6" i="2"/>
  <c r="H7" i="2"/>
  <c r="A2" i="15"/>
  <c r="A14" i="6"/>
  <c r="A76" i="6"/>
  <c r="A74" i="6"/>
  <c r="A71" i="6"/>
  <c r="A68" i="6"/>
  <c r="A33" i="6"/>
  <c r="A63" i="6"/>
  <c r="A94" i="6"/>
  <c r="A92" i="6"/>
  <c r="A90" i="6"/>
  <c r="A87" i="6"/>
  <c r="A85" i="6"/>
  <c r="A80" i="6"/>
  <c r="A82" i="6"/>
  <c r="A12" i="6"/>
  <c r="A8" i="6"/>
  <c r="A3" i="6"/>
  <c r="A41" i="6"/>
  <c r="A37" i="6"/>
  <c r="A27" i="6"/>
  <c r="A24" i="6"/>
  <c r="A43" i="6"/>
  <c r="A59" i="6"/>
  <c r="A53" i="6"/>
  <c r="A46" i="6"/>
  <c r="G69" i="2"/>
  <c r="B69" i="2" s="1"/>
  <c r="D69" i="2" s="1"/>
  <c r="G68" i="2"/>
  <c r="B68" i="2" s="1"/>
  <c r="D68" i="2" s="1"/>
  <c r="H4" i="2"/>
  <c r="A1" i="2"/>
  <c r="A19" i="6"/>
  <c r="D34" i="7"/>
  <c r="D10" i="12"/>
  <c r="D20" i="7"/>
  <c r="C20" i="7"/>
  <c r="B20" i="7"/>
  <c r="D19" i="7"/>
  <c r="C19" i="7"/>
  <c r="B19" i="7"/>
  <c r="D18" i="7"/>
  <c r="C18" i="7"/>
  <c r="B18" i="7"/>
  <c r="D17" i="7"/>
  <c r="C17" i="7"/>
  <c r="B17" i="7"/>
  <c r="D37" i="7"/>
  <c r="D36" i="7"/>
  <c r="D35" i="7"/>
  <c r="D33" i="7"/>
  <c r="C37" i="7"/>
  <c r="C36" i="7"/>
  <c r="C35" i="7"/>
  <c r="C34" i="7"/>
  <c r="C33" i="7"/>
  <c r="B34" i="7"/>
  <c r="B33" i="7"/>
  <c r="B35" i="7"/>
  <c r="B36" i="7"/>
  <c r="B37" i="7"/>
  <c r="D32" i="7"/>
  <c r="C32" i="7"/>
  <c r="B32" i="7"/>
  <c r="D30" i="7"/>
  <c r="D29" i="7"/>
  <c r="D28" i="7"/>
  <c r="D27" i="7"/>
  <c r="D26" i="7"/>
  <c r="D25" i="7"/>
  <c r="D24" i="7"/>
  <c r="D23" i="7"/>
  <c r="C30" i="7"/>
  <c r="C29" i="7"/>
  <c r="C28" i="7"/>
  <c r="C27" i="7"/>
  <c r="C26" i="7"/>
  <c r="C25" i="7"/>
  <c r="C24" i="7"/>
  <c r="C23" i="7"/>
  <c r="B30" i="7"/>
  <c r="B29" i="7"/>
  <c r="B28" i="7"/>
  <c r="B27" i="7"/>
  <c r="B26" i="7"/>
  <c r="B25" i="7"/>
  <c r="B24" i="7"/>
  <c r="B23" i="7"/>
  <c r="D22" i="7"/>
  <c r="C22" i="7"/>
  <c r="B22" i="7"/>
  <c r="D15" i="7"/>
  <c r="D14" i="7"/>
  <c r="D13" i="7"/>
  <c r="D12" i="7"/>
  <c r="D11" i="7"/>
  <c r="D10" i="7"/>
  <c r="C15" i="7"/>
  <c r="C14" i="7"/>
  <c r="C13" i="7"/>
  <c r="C12" i="7"/>
  <c r="C11" i="7"/>
  <c r="C10" i="7"/>
  <c r="B13" i="7"/>
  <c r="B12" i="7"/>
  <c r="B11" i="7"/>
  <c r="B14" i="7"/>
  <c r="B15" i="7"/>
  <c r="B10" i="7"/>
  <c r="D8" i="7"/>
  <c r="D6" i="7"/>
  <c r="D5" i="7"/>
  <c r="D4" i="7"/>
  <c r="C7" i="7"/>
  <c r="C6" i="7"/>
  <c r="C5" i="7"/>
  <c r="C4" i="7"/>
  <c r="B6" i="7"/>
  <c r="B5" i="7"/>
  <c r="B4" i="7"/>
  <c r="D7" i="7"/>
  <c r="C8" i="7"/>
  <c r="B7" i="7"/>
  <c r="B8" i="7"/>
  <c r="D3" i="7"/>
  <c r="C3" i="7"/>
  <c r="B3" i="7"/>
  <c r="C11" i="2"/>
  <c r="E11" i="2" s="1"/>
  <c r="B11" i="2"/>
  <c r="D11" i="2" s="1"/>
  <c r="C10" i="2"/>
  <c r="E10" i="2" s="1"/>
  <c r="B10" i="2"/>
  <c r="D10" i="2" s="1"/>
  <c r="C9" i="2"/>
  <c r="E9" i="2" s="1"/>
  <c r="B9" i="2"/>
  <c r="D9" i="2" s="1"/>
  <c r="C8" i="2"/>
  <c r="E8" i="2" s="1"/>
  <c r="B8" i="2"/>
  <c r="D8" i="2" s="1"/>
  <c r="C25" i="2"/>
  <c r="E25" i="2" s="1"/>
  <c r="C24" i="2"/>
  <c r="E24" i="2" s="1"/>
  <c r="B25" i="2"/>
  <c r="D25" i="2" s="1"/>
  <c r="B24" i="2"/>
  <c r="D24" i="2" s="1"/>
  <c r="C19" i="2"/>
  <c r="E19" i="2" s="1"/>
  <c r="B19" i="2"/>
  <c r="D19" i="2" s="1"/>
  <c r="C17" i="2"/>
  <c r="E17" i="2" s="1"/>
  <c r="B17" i="2"/>
  <c r="D17" i="2" s="1"/>
  <c r="C16" i="2"/>
  <c r="E16" i="2" s="1"/>
  <c r="C18" i="2"/>
  <c r="E18" i="2" s="1"/>
  <c r="B18" i="2"/>
  <c r="D18" i="2" s="1"/>
  <c r="B16" i="2"/>
  <c r="D16" i="2" s="1"/>
  <c r="C13" i="2"/>
  <c r="E13" i="2" s="1"/>
  <c r="B13" i="2"/>
  <c r="D13" i="2" s="1"/>
  <c r="C12" i="2"/>
  <c r="E12" i="2" s="1"/>
  <c r="B12" i="2"/>
  <c r="D12" i="2" s="1"/>
  <c r="C7" i="2"/>
  <c r="E7" i="2" s="1"/>
  <c r="D7" i="2"/>
  <c r="C6" i="2"/>
  <c r="E6" i="2" s="1"/>
  <c r="D6" i="2"/>
  <c r="H5" i="2"/>
  <c r="D5" i="2"/>
  <c r="C5" i="2"/>
  <c r="E5" i="2" s="1"/>
  <c r="D36" i="3"/>
  <c r="F36" i="3" s="1"/>
  <c r="C37" i="3"/>
  <c r="E37" i="3" s="1"/>
  <c r="C38" i="3"/>
  <c r="E38" i="3" s="1"/>
  <c r="C39" i="3"/>
  <c r="E39" i="3" s="1"/>
  <c r="C40" i="3"/>
  <c r="E40" i="3" s="1"/>
  <c r="C41" i="3"/>
  <c r="E41" i="3" s="1"/>
  <c r="C35" i="3"/>
  <c r="E35" i="3" s="1"/>
  <c r="D34" i="3"/>
  <c r="F34" i="3" s="1"/>
  <c r="C49" i="3"/>
  <c r="E49" i="3" s="1"/>
  <c r="C31" i="3"/>
  <c r="E31" i="3" s="1"/>
  <c r="C32" i="3"/>
  <c r="E32" i="3" s="1"/>
  <c r="D33" i="3"/>
  <c r="F33" i="3" s="1"/>
  <c r="C42" i="3"/>
  <c r="E42" i="3" s="1"/>
  <c r="D43" i="3"/>
  <c r="F43" i="3" s="1"/>
  <c r="C44" i="3"/>
  <c r="E44" i="3" s="1"/>
  <c r="C45" i="3"/>
  <c r="E45" i="3" s="1"/>
  <c r="D46" i="3"/>
  <c r="F46" i="3" s="1"/>
  <c r="D47" i="3"/>
  <c r="F47" i="3" s="1"/>
  <c r="C48" i="3"/>
  <c r="E48" i="3" s="1"/>
  <c r="C30" i="3"/>
  <c r="E30" i="3" s="1"/>
  <c r="C36" i="13"/>
  <c r="B36" i="13"/>
  <c r="C35" i="13"/>
  <c r="B35" i="13"/>
  <c r="C34" i="13"/>
  <c r="B34" i="13"/>
  <c r="C32" i="13"/>
  <c r="B32" i="13"/>
  <c r="C31" i="13"/>
  <c r="B31" i="13"/>
  <c r="C30" i="13"/>
  <c r="B30" i="13"/>
  <c r="C28" i="13"/>
  <c r="B28" i="13"/>
  <c r="C27" i="13"/>
  <c r="B27" i="13"/>
  <c r="C26" i="13"/>
  <c r="B26" i="13"/>
  <c r="C24" i="13"/>
  <c r="B24" i="13"/>
  <c r="C23" i="13"/>
  <c r="B23" i="13"/>
  <c r="C22" i="13"/>
  <c r="B22" i="13"/>
  <c r="A17" i="12"/>
  <c r="A16" i="12"/>
  <c r="A15" i="12"/>
  <c r="A14" i="12"/>
  <c r="A13" i="12"/>
  <c r="D12" i="12"/>
  <c r="C12" i="12"/>
  <c r="B12" i="12"/>
  <c r="D11" i="12"/>
  <c r="C11" i="12"/>
  <c r="B11" i="12"/>
  <c r="C10" i="12"/>
  <c r="B10" i="12"/>
  <c r="A9" i="12"/>
  <c r="A2" i="12"/>
  <c r="C26" i="10"/>
  <c r="B26" i="10"/>
  <c r="C25" i="10"/>
  <c r="B25" i="10"/>
  <c r="C24" i="10"/>
  <c r="B24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4" i="10"/>
  <c r="B4" i="10"/>
  <c r="C3" i="10"/>
  <c r="B3" i="10"/>
  <c r="C2" i="10"/>
  <c r="B2" i="10"/>
  <c r="A10" i="9"/>
  <c r="A8" i="9"/>
  <c r="A5" i="9"/>
  <c r="A1" i="9"/>
  <c r="B17" i="8"/>
  <c r="B16" i="8"/>
  <c r="B15" i="8"/>
  <c r="B14" i="8"/>
  <c r="B13" i="8"/>
  <c r="B12" i="8"/>
  <c r="B11" i="8"/>
  <c r="B10" i="8"/>
  <c r="B9" i="8"/>
  <c r="B7" i="8"/>
  <c r="B6" i="8"/>
  <c r="B5" i="8"/>
  <c r="B4" i="8"/>
  <c r="B3" i="8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38" i="7"/>
  <c r="A68" i="7"/>
  <c r="A31" i="7"/>
  <c r="C13" i="5"/>
  <c r="B13" i="5"/>
  <c r="D13" i="5" s="1"/>
  <c r="A12" i="5"/>
  <c r="C11" i="5"/>
  <c r="B11" i="5"/>
  <c r="D11" i="5"/>
  <c r="C10" i="5"/>
  <c r="B10" i="5"/>
  <c r="D10" i="5" s="1"/>
  <c r="C9" i="5"/>
  <c r="B9" i="5"/>
  <c r="D9" i="5" s="1"/>
  <c r="C8" i="5"/>
  <c r="B8" i="5"/>
  <c r="D8" i="5"/>
  <c r="A7" i="5"/>
  <c r="C6" i="5"/>
  <c r="B6" i="5"/>
  <c r="D6" i="5"/>
  <c r="C5" i="5"/>
  <c r="B5" i="5"/>
  <c r="D5" i="5"/>
  <c r="C4" i="5"/>
  <c r="B4" i="5"/>
  <c r="D4" i="5" s="1"/>
  <c r="C3" i="5"/>
  <c r="B3" i="5"/>
  <c r="D3" i="5" s="1"/>
  <c r="A2" i="5"/>
  <c r="A20" i="4"/>
  <c r="A11" i="4"/>
  <c r="A2" i="4"/>
  <c r="A22" i="3"/>
  <c r="A21" i="3"/>
  <c r="A20" i="3"/>
  <c r="A19" i="3"/>
  <c r="A18" i="3"/>
  <c r="C17" i="3"/>
  <c r="E17" i="3" s="1"/>
  <c r="B17" i="3"/>
  <c r="D17" i="3" s="1"/>
  <c r="C16" i="3"/>
  <c r="E16" i="3" s="1"/>
  <c r="B16" i="3"/>
  <c r="D16" i="3" s="1"/>
  <c r="C14" i="3"/>
  <c r="E14" i="3" s="1"/>
  <c r="B14" i="3"/>
  <c r="D14" i="3" s="1"/>
  <c r="C13" i="3"/>
  <c r="E13" i="3" s="1"/>
  <c r="B13" i="3"/>
  <c r="D13" i="3" s="1"/>
  <c r="C6" i="3"/>
  <c r="E6" i="3" s="1"/>
  <c r="B6" i="3"/>
  <c r="D6" i="3" s="1"/>
  <c r="C5" i="3"/>
  <c r="E5" i="3" s="1"/>
  <c r="B5" i="3"/>
  <c r="D5" i="3" s="1"/>
  <c r="C4" i="3"/>
  <c r="E4" i="3" s="1"/>
  <c r="B4" i="3"/>
  <c r="D4" i="3" s="1"/>
  <c r="C3" i="3"/>
  <c r="E3" i="3" s="1"/>
  <c r="B3" i="3"/>
  <c r="D3" i="3" s="1"/>
  <c r="G66" i="2"/>
  <c r="B66" i="2" s="1"/>
  <c r="D66" i="2" s="1"/>
  <c r="G65" i="2"/>
  <c r="C65" i="2" s="1"/>
  <c r="E65" i="2" s="1"/>
  <c r="G62" i="2"/>
  <c r="C62" i="2" s="1"/>
  <c r="E62" i="2" s="1"/>
  <c r="G61" i="2"/>
  <c r="B61" i="2" s="1"/>
  <c r="D61" i="2" s="1"/>
  <c r="C57" i="2"/>
  <c r="E57" i="2" s="1"/>
  <c r="C29" i="2"/>
  <c r="E29" i="2" s="1"/>
  <c r="B29" i="2"/>
  <c r="D29" i="2" s="1"/>
  <c r="C28" i="2"/>
  <c r="E28" i="2" s="1"/>
  <c r="B28" i="2"/>
  <c r="D28" i="2" s="1"/>
  <c r="C23" i="2"/>
  <c r="E23" i="2" s="1"/>
  <c r="B23" i="2"/>
  <c r="D23" i="2" s="1"/>
  <c r="C22" i="2"/>
  <c r="E22" i="2" s="1"/>
  <c r="B22" i="2"/>
  <c r="D22" i="2" s="1"/>
  <c r="C15" i="2"/>
  <c r="E15" i="2" s="1"/>
  <c r="B15" i="2"/>
  <c r="D15" i="2" s="1"/>
  <c r="C14" i="2"/>
  <c r="E14" i="2" s="1"/>
  <c r="B14" i="2"/>
  <c r="D14" i="2" s="1"/>
  <c r="E4" i="2"/>
  <c r="B4" i="2"/>
  <c r="D4" i="2" s="1"/>
  <c r="C82" i="2"/>
  <c r="E82" i="2" s="1"/>
  <c r="G81" i="2"/>
  <c r="C81" i="2" s="1"/>
  <c r="E81" i="2" s="1"/>
  <c r="G80" i="2"/>
  <c r="B80" i="2" s="1"/>
  <c r="D80" i="2" s="1"/>
  <c r="D76" i="2"/>
  <c r="B73" i="2"/>
  <c r="D73" i="2" s="1"/>
  <c r="E72" i="2"/>
  <c r="E71" i="2"/>
  <c r="C115" i="2"/>
  <c r="E115" i="2" s="1"/>
  <c r="B115" i="2"/>
  <c r="D115" i="2" s="1"/>
  <c r="C114" i="2"/>
  <c r="E114" i="2" s="1"/>
  <c r="B114" i="2"/>
  <c r="D114" i="2" s="1"/>
  <c r="H110" i="2"/>
  <c r="E110" i="2"/>
  <c r="B110" i="2"/>
  <c r="D110" i="2" s="1"/>
  <c r="H108" i="2"/>
  <c r="C108" i="2"/>
  <c r="E108" i="2" s="1"/>
  <c r="B108" i="2"/>
  <c r="D108" i="2" s="1"/>
  <c r="H107" i="2"/>
  <c r="C107" i="2"/>
  <c r="E107" i="2" s="1"/>
  <c r="B107" i="2"/>
  <c r="D107" i="2" s="1"/>
  <c r="G102" i="2"/>
  <c r="G104" i="2"/>
  <c r="G99" i="2"/>
  <c r="C99" i="2" s="1"/>
  <c r="E99" i="2" s="1"/>
  <c r="G98" i="2"/>
  <c r="C98" i="2" s="1"/>
  <c r="E98" i="2" s="1"/>
  <c r="E100" i="2"/>
  <c r="G96" i="2"/>
  <c r="C96" i="2" s="1"/>
  <c r="E96" i="2" s="1"/>
  <c r="G95" i="2"/>
  <c r="B95" i="2" s="1"/>
  <c r="D95" i="2" s="1"/>
  <c r="G55" i="2"/>
  <c r="C55" i="2" s="1"/>
  <c r="E55" i="2" s="1"/>
  <c r="G54" i="2"/>
  <c r="G53" i="2"/>
  <c r="G52" i="2"/>
  <c r="G51" i="2"/>
  <c r="G48" i="2"/>
  <c r="G47" i="2"/>
  <c r="B47" i="2" s="1"/>
  <c r="D47" i="2" s="1"/>
  <c r="G44" i="2"/>
  <c r="C44" i="2" s="1"/>
  <c r="E44" i="2" s="1"/>
  <c r="G43" i="2"/>
  <c r="C43" i="2" s="1"/>
  <c r="E43" i="2" s="1"/>
  <c r="G40" i="2"/>
  <c r="C40" i="2" s="1"/>
  <c r="E40" i="2" s="1"/>
  <c r="G39" i="2"/>
  <c r="C39" i="2" s="1"/>
  <c r="E39" i="2" s="1"/>
  <c r="G38" i="2"/>
  <c r="G37" i="2"/>
  <c r="E36" i="2"/>
  <c r="D35" i="2"/>
  <c r="G34" i="2"/>
  <c r="G33" i="2"/>
  <c r="B48" i="2"/>
  <c r="D48" i="2" s="1"/>
  <c r="C48" i="2"/>
  <c r="E48" i="2" s="1"/>
  <c r="C47" i="2"/>
  <c r="E47" i="2" s="1"/>
  <c r="E73" i="2"/>
  <c r="E35" i="2"/>
  <c r="D57" i="2"/>
  <c r="B72" i="2"/>
  <c r="D72" i="2" s="1"/>
  <c r="B82" i="2"/>
  <c r="D82" i="2" s="1"/>
  <c r="D71" i="2"/>
  <c r="E76" i="2"/>
  <c r="B81" i="2"/>
  <c r="D81" i="2" s="1"/>
  <c r="D36" i="2"/>
  <c r="G85" i="2"/>
  <c r="C85" i="2" s="1"/>
  <c r="E85" i="2" s="1"/>
  <c r="C86" i="2"/>
  <c r="E86" i="2" s="1"/>
  <c r="B86" i="2"/>
  <c r="D86" i="2" s="1"/>
  <c r="C52" i="2" l="1"/>
  <c r="B52" i="2"/>
  <c r="D52" i="2" s="1"/>
  <c r="B54" i="2"/>
  <c r="D54" i="2" s="1"/>
  <c r="C54" i="2"/>
  <c r="E54" i="2" s="1"/>
  <c r="C37" i="2"/>
  <c r="E37" i="2" s="1"/>
  <c r="B37" i="2"/>
  <c r="D37" i="2" s="1"/>
  <c r="B51" i="2"/>
  <c r="D51" i="2" s="1"/>
  <c r="C51" i="2"/>
  <c r="E51" i="2" s="1"/>
  <c r="B33" i="2"/>
  <c r="D33" i="2" s="1"/>
  <c r="C33" i="2"/>
  <c r="B34" i="2"/>
  <c r="D34" i="2" s="1"/>
  <c r="C34" i="2"/>
  <c r="B38" i="2"/>
  <c r="C38" i="2"/>
  <c r="E38" i="2" s="1"/>
  <c r="B53" i="2"/>
  <c r="D53" i="2" s="1"/>
  <c r="C53" i="2"/>
  <c r="C69" i="2"/>
  <c r="E69" i="2" s="1"/>
  <c r="B102" i="2"/>
  <c r="D102" i="2" s="1"/>
  <c r="C102" i="2"/>
  <c r="E102" i="2" s="1"/>
  <c r="B104" i="2"/>
  <c r="D104" i="2" s="1"/>
  <c r="C104" i="2"/>
  <c r="E104" i="2" s="1"/>
  <c r="B101" i="2"/>
  <c r="D101" i="2" s="1"/>
  <c r="C101" i="2"/>
  <c r="E101" i="2" s="1"/>
  <c r="C61" i="2"/>
  <c r="E61" i="2" s="1"/>
  <c r="B39" i="2"/>
  <c r="D39" i="2" s="1"/>
  <c r="C66" i="2"/>
  <c r="E66" i="2" s="1"/>
  <c r="B55" i="2"/>
  <c r="D55" i="2" s="1"/>
  <c r="B44" i="2"/>
  <c r="D44" i="2" s="1"/>
  <c r="B65" i="2"/>
  <c r="D65" i="2" s="1"/>
  <c r="C90" i="2"/>
  <c r="E90" i="2" s="1"/>
  <c r="E33" i="2"/>
  <c r="E53" i="2"/>
  <c r="C84" i="2"/>
  <c r="E84" i="2" s="1"/>
  <c r="C68" i="2"/>
  <c r="E68" i="2" s="1"/>
  <c r="D100" i="2"/>
  <c r="B97" i="2"/>
  <c r="D97" i="2" s="1"/>
  <c r="B96" i="2"/>
  <c r="D96" i="2" s="1"/>
  <c r="C95" i="2"/>
  <c r="E95" i="2" s="1"/>
  <c r="B43" i="2"/>
  <c r="D43" i="2" s="1"/>
  <c r="B98" i="2"/>
  <c r="D98" i="2" s="1"/>
  <c r="B91" i="2"/>
  <c r="D91" i="2" s="1"/>
  <c r="B40" i="2"/>
  <c r="D40" i="2" s="1"/>
  <c r="D32" i="3"/>
  <c r="F32" i="3" s="1"/>
  <c r="D48" i="3"/>
  <c r="F48" i="3" s="1"/>
  <c r="D40" i="3"/>
  <c r="F40" i="3" s="1"/>
  <c r="C47" i="3"/>
  <c r="E47" i="3" s="1"/>
  <c r="D35" i="3"/>
  <c r="F35" i="3" s="1"/>
  <c r="B4" i="16"/>
  <c r="D4" i="16" s="1"/>
  <c r="C6" i="16"/>
  <c r="E6" i="16" s="1"/>
  <c r="B3" i="16"/>
  <c r="D3" i="16" s="1"/>
  <c r="C2" i="16"/>
  <c r="E2" i="16" s="1"/>
  <c r="C36" i="3"/>
  <c r="E36" i="3" s="1"/>
  <c r="C46" i="3"/>
  <c r="E46" i="3" s="1"/>
  <c r="D38" i="3"/>
  <c r="F38" i="3" s="1"/>
  <c r="D49" i="3"/>
  <c r="F49" i="3" s="1"/>
  <c r="D44" i="3"/>
  <c r="F44" i="3" s="1"/>
  <c r="D42" i="3"/>
  <c r="F42" i="3" s="1"/>
  <c r="D37" i="3"/>
  <c r="F37" i="3" s="1"/>
  <c r="C33" i="3"/>
  <c r="E33" i="3" s="1"/>
  <c r="B5" i="16"/>
  <c r="D5" i="16" s="1"/>
  <c r="D31" i="3"/>
  <c r="F31" i="3" s="1"/>
  <c r="C34" i="3"/>
  <c r="E34" i="3" s="1"/>
  <c r="D30" i="3"/>
  <c r="F30" i="3" s="1"/>
  <c r="D45" i="3"/>
  <c r="F45" i="3" s="1"/>
  <c r="D39" i="3"/>
  <c r="F39" i="3" s="1"/>
  <c r="D41" i="3"/>
  <c r="F41" i="3" s="1"/>
  <c r="C43" i="3"/>
  <c r="E43" i="3" s="1"/>
  <c r="B85" i="2"/>
  <c r="D85" i="2" s="1"/>
  <c r="B99" i="2"/>
  <c r="D99" i="2" s="1"/>
  <c r="E52" i="2"/>
  <c r="E103" i="2"/>
  <c r="D38" i="2"/>
  <c r="E34" i="2"/>
  <c r="C80" i="2"/>
  <c r="E80" i="2" s="1"/>
  <c r="C78" i="2"/>
  <c r="E78" i="2" s="1"/>
  <c r="B78" i="2"/>
  <c r="D78" i="2" s="1"/>
  <c r="B77" i="2"/>
  <c r="D77" i="2" s="1"/>
  <c r="B62" i="2"/>
  <c r="D62" i="2" s="1"/>
  <c r="E70" i="2"/>
  <c r="D70" i="2"/>
  <c r="G106" i="2"/>
  <c r="C106" i="2" s="1"/>
  <c r="E106" i="2" s="1"/>
  <c r="B106" i="2" l="1"/>
  <c r="D106" i="2" s="1"/>
</calcChain>
</file>

<file path=xl/sharedStrings.xml><?xml version="1.0" encoding="utf-8"?>
<sst xmlns="http://schemas.openxmlformats.org/spreadsheetml/2006/main" count="1230" uniqueCount="709">
  <si>
    <t>Цена крупн
ОПТ</t>
  </si>
  <si>
    <t>Цена мелк
ОПТ</t>
  </si>
  <si>
    <t>Цена 
РОЗНИЦА</t>
  </si>
  <si>
    <t>от 100 меш</t>
  </si>
  <si>
    <t>от 30 меш</t>
  </si>
  <si>
    <t>от 10-30 меш</t>
  </si>
  <si>
    <t>Цена
 ПРИХОДНАЯ</t>
  </si>
  <si>
    <t>Цена 
ОПТОВАЯ</t>
  </si>
  <si>
    <t>приход</t>
  </si>
  <si>
    <t>От 100 шт</t>
  </si>
  <si>
    <t>от 20 шт</t>
  </si>
  <si>
    <t>От 50 шт</t>
  </si>
  <si>
    <t>От 10 рул</t>
  </si>
  <si>
    <t>Сетка рабица полимерная 50х50х2.8 с пвх покрытием 
Размеры: 1.5х10м</t>
  </si>
  <si>
    <t>Сетка рабица 50х50х1.6, Стальная
Размеры: 1.5х10м</t>
  </si>
  <si>
    <t>Сетка рабица 50х50х1.8, Стальная
Размеры: 1.5х10м</t>
  </si>
  <si>
    <t>Сетка рабица 50х50х1.6, Оцинкованная
Размеры: 1.5х10м</t>
  </si>
  <si>
    <t>Сетка рабица 50х50х1.8, Оцинкованная
Размеры: 1.5х10м</t>
  </si>
  <si>
    <t xml:space="preserve">10.0 </t>
  </si>
  <si>
    <t xml:space="preserve">12.0 </t>
  </si>
  <si>
    <t xml:space="preserve">16.0 </t>
  </si>
  <si>
    <t xml:space="preserve">23.0 </t>
  </si>
  <si>
    <t xml:space="preserve">31.0 </t>
  </si>
  <si>
    <t xml:space="preserve">41.0 </t>
  </si>
  <si>
    <t xml:space="preserve">51.0 </t>
  </si>
  <si>
    <t xml:space="preserve">2140.0 </t>
  </si>
  <si>
    <t xml:space="preserve">2330.0 </t>
  </si>
  <si>
    <t xml:space="preserve">2400.0 </t>
  </si>
  <si>
    <t xml:space="preserve">2700.0 </t>
  </si>
  <si>
    <t xml:space="preserve">3000.0 </t>
  </si>
  <si>
    <t xml:space="preserve">3300.0 </t>
  </si>
  <si>
    <t xml:space="preserve">3600.0 </t>
  </si>
  <si>
    <t xml:space="preserve">3500.0 </t>
  </si>
  <si>
    <t xml:space="preserve">3700.0 </t>
  </si>
  <si>
    <t xml:space="preserve">2250.0 </t>
  </si>
  <si>
    <t xml:space="preserve">2530.0 </t>
  </si>
  <si>
    <t xml:space="preserve">2835.0 </t>
  </si>
  <si>
    <t xml:space="preserve">3250.0 </t>
  </si>
  <si>
    <t>Цена  крупн
ОПТ</t>
  </si>
  <si>
    <t>От 50 лист</t>
  </si>
  <si>
    <t>от 20-50 л</t>
  </si>
  <si>
    <t>от 10 лист</t>
  </si>
  <si>
    <t>Крупн
ОПТ за куб</t>
  </si>
  <si>
    <t>Цена за куб
РОЗНИЦА</t>
  </si>
  <si>
    <t>Цена за лист
ОПТОВАЯ</t>
  </si>
  <si>
    <t>Цена за лист
РОЗНИЦА</t>
  </si>
  <si>
    <t xml:space="preserve">      Пенопласт (1000*1000 мм) </t>
  </si>
  <si>
    <t>от 10 куб</t>
  </si>
  <si>
    <t>РОЗН за куб</t>
  </si>
  <si>
    <t>Розница
за лист</t>
  </si>
  <si>
    <t xml:space="preserve">71.0 </t>
  </si>
  <si>
    <t xml:space="preserve">107.0 </t>
  </si>
  <si>
    <t xml:space="preserve">145.0 </t>
  </si>
  <si>
    <t xml:space="preserve">170.0 </t>
  </si>
  <si>
    <t xml:space="preserve">355.0 </t>
  </si>
  <si>
    <t>РОЗН от 10 упак</t>
  </si>
  <si>
    <t>ПРИХ за куб</t>
  </si>
  <si>
    <t>ПРИХ за пачку</t>
  </si>
  <si>
    <t>приход за куб</t>
  </si>
  <si>
    <t>приход за пачку</t>
  </si>
  <si>
    <t>ОПТ от 10 рул</t>
  </si>
  <si>
    <t>Гипсокартон ГКЛ ВОЛМА 9.5 мм
В палете: 59 шт, Размеры: 2500х1200 мм</t>
  </si>
  <si>
    <t>Гипсокартон ГКЛ ВОЛМА 12.5 мм
В палете: 47 шт, Размеры: 2500х1200 мм</t>
  </si>
  <si>
    <t>Гипсокартон ГКЛ КНАУФ 9.5 мм
В палете: 72 шт, Размеры: 2500х1200 мм</t>
  </si>
  <si>
    <t>Гипсокартон ГКЛ КНАУФ 12.5 мм
В палете: 56 шт, Размеры: 2500х1200 мм</t>
  </si>
  <si>
    <t>Огнестойкий гипсокартон ГКЛО КНАУФ 12.5 мм
В палете: 48 шт, Размеры: 2500х1200 мм</t>
  </si>
  <si>
    <t>Гипсокартон влагостойкий ГКЛВ ВОЛМА 9.5 мм
В палете: 59 шт, Размеры: 2500х1200 мм</t>
  </si>
  <si>
    <t>Гипсокартон влагостойкий ГКЛВ ВОЛМА 12.5 мм
В палете: 47 шт, Размеры: 2500х1200 мм</t>
  </si>
  <si>
    <t>Гипсокартон влагостойкий ГКЛВ КНАУФ 9.5 мм
В палете: 72 шт, Размеры: 2500х1200 мм</t>
  </si>
  <si>
    <t>Гипсокартон влагостойкий ГКЛВ КНАУФ 12.5 мм
В палете: 56 шт, Размеры: 2500х1200 мм</t>
  </si>
  <si>
    <t>Опт</t>
  </si>
  <si>
    <t>Арматура 8 мм (6 м)
масса на метр: 0.395 кг, метров в тонне: 4504.5 м</t>
  </si>
  <si>
    <t>Арматура 10 мм (11.7 м)
масса на метр: 0.613 кг, метров в тонне: 2531.65 м</t>
  </si>
  <si>
    <t>Арматура 12 мм  (11.7 м)
масса на метр: 0.888 кг, метров в тонне: 1126.13 м</t>
  </si>
  <si>
    <t>Арматура 14 мм  (11.7 м)
масса на метр: 1.21 кг, метров в тонне: 826.45 м</t>
  </si>
  <si>
    <t>Арматура 16 мм  (11.7 м)
масса на метр: 1.58 кг, метров в тонне: 632.91 м</t>
  </si>
  <si>
    <t>Арматура 18 мм  (11.7 м)
масса на метр: 2 кг, метров в тонне: 500 м</t>
  </si>
  <si>
    <t>от 500 шт</t>
  </si>
  <si>
    <t>Керамзитобетонные блоки
Размеры: 390х188х190 мм</t>
  </si>
  <si>
    <t>Бетонные блоки стеновой
Размеры: 390х188х190 мм</t>
  </si>
  <si>
    <t>Керамзитные блоки
Размеры: 390х188х190 мм</t>
  </si>
  <si>
    <t>от 5 куб</t>
  </si>
  <si>
    <t xml:space="preserve">1720.0 </t>
  </si>
  <si>
    <t xml:space="preserve">1860.0 </t>
  </si>
  <si>
    <t xml:space="preserve">1620.0 </t>
  </si>
  <si>
    <t>Цена 
ПРИХОДНАЯ</t>
  </si>
  <si>
    <t>Цена
 РОЗНИЦА</t>
  </si>
  <si>
    <t>от 50 мешк</t>
  </si>
  <si>
    <t>от 10 мешк</t>
  </si>
  <si>
    <t>От 50 мешк</t>
  </si>
  <si>
    <t>Цена мелкий 
ОПТ</t>
  </si>
  <si>
    <t>от 5 меш</t>
  </si>
  <si>
    <t>от 10 меш</t>
  </si>
  <si>
    <t>от 1-5 меш</t>
  </si>
  <si>
    <t>Цемент фасовка по 1 тонне</t>
  </si>
  <si>
    <t>Базальтовый утеплитель Изба</t>
  </si>
  <si>
    <t>Фольгоизолон</t>
  </si>
  <si>
    <t>от 1 шт</t>
  </si>
  <si>
    <t>От 5 рулон</t>
  </si>
  <si>
    <t>от 1 рулон</t>
  </si>
  <si>
    <t>ДВП+ДСП</t>
  </si>
  <si>
    <t>Профиль ПН 50х40х0.45мм (3м) (12шт/уп)</t>
  </si>
  <si>
    <t>Профиль ПН 50х40х0.5мм (3м) (12шт/уп)</t>
  </si>
  <si>
    <t>Профиль ПН 75х40х0.5мм (3м) (18шт/уп)</t>
  </si>
  <si>
    <t>Профиль ПН 100х40х0.45мм (3м) (8шт/уп)</t>
  </si>
  <si>
    <t>Профиль ПНП 27х28х0.45 мм (3м) (18/уп)</t>
  </si>
  <si>
    <t>Профиль ПНП 27х28х0.6мм (3м) (20/уп)</t>
  </si>
  <si>
    <t>Профиль ПП 60х27х0.45мм (3м) (18/12шт/уп)</t>
  </si>
  <si>
    <t>Профиль ПС 50х50х0.45мм (3м) (12шт/уп)</t>
  </si>
  <si>
    <t xml:space="preserve">Профиль ПС 50х50х0.6мм (3м) (24шт/уп) </t>
  </si>
  <si>
    <t>Профиль ПС 75х50х0.45мм (3м) (8 шт/уп)</t>
  </si>
  <si>
    <t xml:space="preserve">Профиль ПС 75х50х0.5мм (3м) (18 шт/уп) </t>
  </si>
  <si>
    <t>Профиль ПС 100х50х0.45мм (3м) (8шт/уп)</t>
  </si>
  <si>
    <t>Профиль ПС 100х50х0.6мм (3м) (12шт/уп)</t>
  </si>
  <si>
    <t>Профиль ПН 75х40х0.45мм (3м) (12шт/уп)</t>
  </si>
  <si>
    <t>Профиль ПН 100х40х0.5мм (3м) (12шт/уп)</t>
  </si>
  <si>
    <t>Профиль ПП 60х27х0.6мм (3м) (20/уп)</t>
  </si>
  <si>
    <t>Ветро-влагозащита</t>
  </si>
  <si>
    <t>Пароизоляция</t>
  </si>
  <si>
    <t>Универсальная гидро-пароизоляция</t>
  </si>
  <si>
    <t>Изолон</t>
  </si>
  <si>
    <t>от 20 куб</t>
  </si>
  <si>
    <t>от 200</t>
  </si>
  <si>
    <t>от 500</t>
  </si>
  <si>
    <t>Цена
Крупн ОПТ</t>
  </si>
  <si>
    <t>от 3 рул</t>
  </si>
  <si>
    <t>от 30 рул</t>
  </si>
  <si>
    <t>Цена  
ОПТ</t>
  </si>
  <si>
    <t>от 50 лист</t>
  </si>
  <si>
    <t>до 10 л</t>
  </si>
  <si>
    <t>до 10 лист</t>
  </si>
  <si>
    <t>ОПТ от 50 упак
или 10 рулон</t>
  </si>
  <si>
    <t>ОПТ от 15куб</t>
  </si>
  <si>
    <t>от 20 лист</t>
  </si>
  <si>
    <t>до 500 шт</t>
  </si>
  <si>
    <t>от 1000 шт</t>
  </si>
  <si>
    <t>Приходн</t>
  </si>
  <si>
    <t>от 6000 шт</t>
  </si>
  <si>
    <t>приходн</t>
  </si>
  <si>
    <t>Приходн за упаковку</t>
  </si>
  <si>
    <t>Приходн за куб</t>
  </si>
  <si>
    <t>Стекломагниевый лист (СМЛ)</t>
  </si>
  <si>
    <t>Cетка кладочная ВР-1, 2000х380 мм</t>
  </si>
  <si>
    <t>Cетка кладочная ВР-1, 2000х510 мм</t>
  </si>
  <si>
    <t>Кирпич облицовочный одинарный «Флэш-обжиг»</t>
  </si>
  <si>
    <t>Кирпич полнотелый Давлекановский
Размеры: 250х120х65 мм, Упаковке: 252 шт/уп</t>
  </si>
  <si>
    <t>Кирпич полнотелый Толбазинский 
Размеры: 250х120х65 мм, Упаковке: 252 шт/уп</t>
  </si>
  <si>
    <t>Кирпич облицовочный красный полуторный (утолщенный), Белебей
Размеры: 250х120х88 мм</t>
  </si>
  <si>
    <t>Кирпич облицовочный полуторный (утолщенный) "Солома", Белебей
Размеры: 250х120х88 мм</t>
  </si>
  <si>
    <t>Кирпич облицовочный полуторный (утолщенный) "Шоколад", Ревда
Размеры: 250х120х88 мм</t>
  </si>
  <si>
    <t>Кирпич облицовочный красный одинарный, Белебей
Размеры: 250х120х65 мм</t>
  </si>
  <si>
    <t>Кирпич облицовочный одинарный "Солома", Белебей
Размеры: 250х120х65 мм</t>
  </si>
  <si>
    <t>Кирпич облицовочный одинарный "Шоколад", Ревда
Размеры: 250х120х65 мм</t>
  </si>
  <si>
    <t>Кирпич облицовочный одинарный "Шоколад", Керма
Размеры: 250х120х65 мм</t>
  </si>
  <si>
    <t>Кирпич облицовочный полуторный (утолщенный) "Шоколад", Керма
Размеры: 250х120х88 мм</t>
  </si>
  <si>
    <t>Кирпич облицовочный красный эконом полуторный (утолщенный), Белебей
Размеры: 250х80х65 мм</t>
  </si>
  <si>
    <t>Кирпич облицовочный одинарный "Абрикос", Белебей
Размеры: 250х120х65 мм</t>
  </si>
  <si>
    <t>Кирпич облицовочный полуторный (утолщенный) "Солома", рваный камень, Белебей
Размеры: 250х120х88 мм</t>
  </si>
  <si>
    <t>Кирпич облицовочный полуторный (утолщенный) красный, рваный камень, Белебей
Размеры: 250х120х88 мм</t>
  </si>
  <si>
    <t>Кирпич облицовочный утолщенный "Абрикос", Белебей
Размеры: 250х120х88 мм</t>
  </si>
  <si>
    <t>Кирпич облицовочный эконом полуторный (утолщенный) "Солома", Белебей
Размеры: 250х80х65 мм</t>
  </si>
  <si>
    <t xml:space="preserve">Раствор M100 </t>
  </si>
  <si>
    <t xml:space="preserve">Раствор M150 </t>
  </si>
  <si>
    <t xml:space="preserve">Раствор M200 </t>
  </si>
  <si>
    <t xml:space="preserve">Раствор M50 </t>
  </si>
  <si>
    <t>Раствор M75</t>
  </si>
  <si>
    <t>Бетон</t>
  </si>
  <si>
    <t>Раствор</t>
  </si>
  <si>
    <t xml:space="preserve">Бетон M100 (B7.5) </t>
  </si>
  <si>
    <t xml:space="preserve">Бетон M150 (B10) </t>
  </si>
  <si>
    <t xml:space="preserve">Бетон M200 (B15) </t>
  </si>
  <si>
    <t xml:space="preserve">Бетон M250 (B20) </t>
  </si>
  <si>
    <t xml:space="preserve">Бетон M300 (B22.5) </t>
  </si>
  <si>
    <t xml:space="preserve">Бетон M350 (B25) на гравии </t>
  </si>
  <si>
    <t xml:space="preserve">Бетон M350 (B25) на щебне </t>
  </si>
  <si>
    <t xml:space="preserve">Бетон M400 (B30) на гравии </t>
  </si>
  <si>
    <t xml:space="preserve">Бетон M400 (B30) на щебне </t>
  </si>
  <si>
    <t>от 3 м3</t>
  </si>
  <si>
    <t>от 9 м3</t>
  </si>
  <si>
    <t>Договорная</t>
  </si>
  <si>
    <t>Cетка кладочная ВР-1, 2000х3000 мм</t>
  </si>
  <si>
    <t>Изолон НПЭ  30 мм*100 см (2 м2)</t>
  </si>
  <si>
    <t>Изолон НПЭ  15 мм*105 см (20 м2)</t>
  </si>
  <si>
    <t>Базальтовый утеплитель Тизол</t>
  </si>
  <si>
    <t>Изолон НПЭ  50 мм*100 см (2 м2)</t>
  </si>
  <si>
    <t>Гидро-пароизоляция</t>
  </si>
  <si>
    <t>от 10 шт</t>
  </si>
  <si>
    <t>от 100</t>
  </si>
  <si>
    <t>ДСП 2500*1880*16 мм Кроношпан</t>
  </si>
  <si>
    <t>ОПТ от 30 упак</t>
  </si>
  <si>
    <t>ОПТ от 30 упак
или 10 рулон</t>
  </si>
  <si>
    <t>Профиль маячковый ПМ-10 (3м) (25шт/уп)</t>
  </si>
  <si>
    <t>Профиль маячковый ПМ-6 (3м) (25/50шт/уп)</t>
  </si>
  <si>
    <t>ПЦС М100 "Плитомикс"
Масса: 25 кг</t>
  </si>
  <si>
    <t>ПЦС М150 "Плитомикс"
Масса: 25 кг</t>
  </si>
  <si>
    <t>ПЦС М150 "Виалмит"
Масса: 25 кг</t>
  </si>
  <si>
    <t>ПЦС М150 "Стройка"
Масса: 25 кг</t>
  </si>
  <si>
    <t>ПЦС М200 "Виалмит"
Масса: 25 кг</t>
  </si>
  <si>
    <t>Пескобетон М300 "Плитомикс"
Масса: 25 кг</t>
  </si>
  <si>
    <t>Профиль потолочный ПП</t>
  </si>
  <si>
    <t>Профиль направляющий ПН</t>
  </si>
  <si>
    <t>Профиль маячковый ПМ</t>
  </si>
  <si>
    <t>от 200 метр</t>
  </si>
  <si>
    <t>ШТУКАТУРКИ</t>
  </si>
  <si>
    <t>Шпаклёвки</t>
  </si>
  <si>
    <t>Клей для плитки</t>
  </si>
  <si>
    <t>Монтажные смеси</t>
  </si>
  <si>
    <t>Наливной пол</t>
  </si>
  <si>
    <t>асм</t>
  </si>
  <si>
    <t>Инфракрасная пленка Heat Plus</t>
  </si>
  <si>
    <t xml:space="preserve">РОЗН </t>
  </si>
  <si>
    <t>Нагревательный мат Heat Premium</t>
  </si>
  <si>
    <t>Терморегуляторы RTC для тёплых полов</t>
  </si>
  <si>
    <t>ПРИХОД</t>
  </si>
  <si>
    <t>ОПТ от 10 шт</t>
  </si>
  <si>
    <t>ОПТ от 40м</t>
  </si>
  <si>
    <t>Задвижка чугунная 30ч530бр, d500 мм</t>
  </si>
  <si>
    <t>Задвижка чугунная 30ч530бр, d600 мм</t>
  </si>
  <si>
    <t>Задвижка чугунная 30ч530бр, d800 мм</t>
  </si>
  <si>
    <t>Задвижка чугунная 30ч15бр, d500 мм</t>
  </si>
  <si>
    <t>Задвижка чугунная 30ч15бр, d600 мм</t>
  </si>
  <si>
    <t>Задвижка чугунная 30ч15бр, d800 мм</t>
  </si>
  <si>
    <t>Задвижка чугунная 30ч515бр, d500 мм</t>
  </si>
  <si>
    <t>Задвижка чугунная 30ч515бр, d600 мм</t>
  </si>
  <si>
    <t>Задвижка чугунная 30ч515бр, d800 мм</t>
  </si>
  <si>
    <t>Задвижка стальная 30с41нжХЛ исполнение ХЛ, d50 мм</t>
  </si>
  <si>
    <t>Задвижка стальная 30с41нжХЛ исполнение ХЛ, d80 мм</t>
  </si>
  <si>
    <t>Задвижка стальная 30с41нжХЛ исполнение ХЛ, d100 мм</t>
  </si>
  <si>
    <t>Задвижка стальная 30с41нжХЛ исполнение ХЛ, d150 мм</t>
  </si>
  <si>
    <t>Задвижка стальная 30с41нжХЛ исполнение ХЛ, d200 мм</t>
  </si>
  <si>
    <t>Задвижка стальная 30с41нжХЛ исполнение ХЛ, d250 мм</t>
  </si>
  <si>
    <t>Задвижка стальная 30с41нжХЛ исполнение ХЛ, d300 мм</t>
  </si>
  <si>
    <t>Задвижка стальная 30лс541нжХЛ исполнение ХЛ, d400 мм</t>
  </si>
  <si>
    <t>Задвижка стальная 30лс541нжХЛ исполнение ХЛ, d500 мм</t>
  </si>
  <si>
    <t>Задвижка маслонаполненная шиберная фланцевая ЗМС 65Х210, d65 мм</t>
  </si>
  <si>
    <t>Задвижка с ответными фланцами ЗМС 65Х210, d65 мм</t>
  </si>
  <si>
    <t>Задвижка нержавеющая 30нж41нж, d50 мм</t>
  </si>
  <si>
    <t>Задвижка нержавеющая 30нж41нж, d80 мм</t>
  </si>
  <si>
    <t>Задвижка нержавеющая 30нж41нж, d100 мм</t>
  </si>
  <si>
    <t>Задвижка нержавеющая 30нж41нж, d150 мм</t>
  </si>
  <si>
    <t>Задвижка нержавеющая 30нж41нж, d200 мм</t>
  </si>
  <si>
    <t>Задвижка нержавеющая 30нж41нж, d250 мм</t>
  </si>
  <si>
    <t>Задвижка нержавеющая 30нж41нж, d300 мм</t>
  </si>
  <si>
    <t>Задвижка нержавеющая 30нж41нж, d350 мм</t>
  </si>
  <si>
    <t>Задвижка нержавеющая 30нж41нж, d400 мм</t>
  </si>
  <si>
    <t>Задвижка нержавеющая 30нж41нж, d600 мм</t>
  </si>
  <si>
    <t xml:space="preserve">ОПТ от </t>
  </si>
  <si>
    <t>ПРИХ</t>
  </si>
  <si>
    <t>Задвижки чугунные</t>
  </si>
  <si>
    <t>Задвижки стальные</t>
  </si>
  <si>
    <t>Задвижки нержавеющие</t>
  </si>
  <si>
    <t>Штукатурки</t>
  </si>
  <si>
    <t>Толщина, мм</t>
  </si>
  <si>
    <t xml:space="preserve"> Н10  1,19/1,1 </t>
  </si>
  <si>
    <t>(НН мм)</t>
  </si>
  <si>
    <t>(0.5 мм)</t>
  </si>
  <si>
    <t>(0.55 мм)</t>
  </si>
  <si>
    <t xml:space="preserve"> Н10  1,19/1,1</t>
  </si>
  <si>
    <t>РОЗН за кв.м</t>
  </si>
  <si>
    <t>ОПТ за кв.м</t>
  </si>
  <si>
    <t>Стандартные цвета</t>
  </si>
  <si>
    <t>RAL 1014-Слоновая кость; 
RAL 1015-Бежевый; 
RAL 3003-Рубин; 
RAL 3005-Вино-красный;
RAL 5002-Ультрамарин;
RAL 5005Синий сигнал; 
RAL 5021-Морская волная;
RAL 6005-Зеленый мох;
RAL 6026-Зеленый опал; 
RAL 6029-Зеленая мета; 
RAL 7004Серый; 
RAL 8017-Шоколад; 
RAL 9003-Белый; 
RAL 9006-Металли</t>
  </si>
  <si>
    <t>RAL 101-Темное дерево; 
RAL 102-Темное дерево 3D; 
RAL 201-Светлое дерево; 
RAL 301-Светлая сосна 3D; 
RAL 401-Золотой дуб; 
RAL 601-Под камень; 
RAL 602-Серо-зольный; 
RAL 701-Под кирпич; 
RAL 801-Медь; 
RAL 802-Терракот гляне</t>
  </si>
  <si>
    <t>Декоративные цвета</t>
  </si>
  <si>
    <t>Двусторонние цвет</t>
  </si>
  <si>
    <t>Нестандартные цвета</t>
  </si>
  <si>
    <t>Ral 3005/3005-Вино-красный; 
Ral 6005/6005-Зеленый мох; 
Ral8017/8017-Шокола</t>
  </si>
  <si>
    <t>Ral 7024-Серый графит; 
RAL 1018-Желтый</t>
  </si>
  <si>
    <t>Осп плита 9 мм, Латвия (КРОНОШПАН)
Размеры:  2500х1250</t>
  </si>
  <si>
    <t>Осп плита 12 мм, Латвия (КРОНОШПАН)
Размеры:  2500х1250</t>
  </si>
  <si>
    <t>Осп плита 6 мм, г.Киров
Размеры:  2500х1250</t>
  </si>
  <si>
    <t>Осп плита 9 мм, г.Киров
Размеры:  2500х1250</t>
  </si>
  <si>
    <t>Осп плита 12 мм, г.Киров
Размеры:  2500х1250</t>
  </si>
  <si>
    <t>Осп плита 15 мм, Калевала (Карелия)
Размеры:  2500х1250</t>
  </si>
  <si>
    <t>Осп плита 18 мм, Калевала (Карелия)
Размеры:  2500х1250</t>
  </si>
  <si>
    <t>ДВП 1700*2745*3.2 мм</t>
  </si>
  <si>
    <t>ОПТ 90 лист</t>
  </si>
  <si>
    <t>ОПТ 100 лист</t>
  </si>
  <si>
    <t>ПЦС М150 "Эконом"
Масса: 25 кг</t>
  </si>
  <si>
    <t>Пескобетон М300 "Эконом"
Масса: 25 кг</t>
  </si>
  <si>
    <t>ДСП 3500*1750*16 мм</t>
  </si>
  <si>
    <t>ДСП 2440*1220*16 мм Иркутстк</t>
  </si>
  <si>
    <t>Клей для пеноплекса</t>
  </si>
  <si>
    <t>РОЗН
за шт</t>
  </si>
  <si>
    <t>ОПТ за балон
от 36 шт</t>
  </si>
  <si>
    <t>Цемент м400 Д20, Катав-Ивановский
Масса: 40 кг. В тонне 25 мешков</t>
  </si>
  <si>
    <t>Цемент м400 Д20, Катав-Ивановск
Масса: 50 кг. В тонне 20 мешков</t>
  </si>
  <si>
    <t>Цемент м400 Д20, Стерлитамак
Масса: 40 кг. В тонне 25 мешков</t>
  </si>
  <si>
    <t>Цемент м400 Д20 Стерлитамак
Масса: 50 кг. В тонне 20 мешков</t>
  </si>
  <si>
    <t>Цемент м400 Д20, Магнитогорск
Масса: 50 кг. В тонне 20 мешков</t>
  </si>
  <si>
    <t>Цемент м400 Д20 в МКР, Катав-Ивановск
Масса: 1 тонна</t>
  </si>
  <si>
    <t>Цемент м400 Д20 в МКР, Стерлитамак
Масса: 1 тонна</t>
  </si>
  <si>
    <t>Цемент м400 Д20 в МКР,  Магнитогорск
Масса: 1 тонна</t>
  </si>
  <si>
    <t>Цемент м500 Д0, Катав-Ивановск
Масса: 40 кг. В тонне 25 мешков</t>
  </si>
  <si>
    <t>Цемент м500 Д0, Катав-Ивановск
Масса: 50 кг. В тонне 20 мешков</t>
  </si>
  <si>
    <t>Цемент м500 Д0 Стерлитамак
Масса: 40 кг. В тонне 25 мешков</t>
  </si>
  <si>
    <t>Цемент м500 Д0 Стерлитамак
Масса: 50 кг. В тонне 20 мешков</t>
  </si>
  <si>
    <t>Цемент м500 Д0 в МКР, Катав-Ивановск
Масса: 1 тонна</t>
  </si>
  <si>
    <t>Цемент м500 Д0 в МКР, Стерлитамак
Масса: 1 тонна</t>
  </si>
  <si>
    <t>Цемент м500 Д0 в МКР,  Магнитогорск
Масса: 1 тонна</t>
  </si>
  <si>
    <t>Профиль направляющий потолочный ПНП</t>
  </si>
  <si>
    <t>Профиль cтоечный ПС</t>
  </si>
  <si>
    <t>ОПТ за куб</t>
  </si>
  <si>
    <t>Сетка ПЦВС</t>
  </si>
  <si>
    <t>Сетка ПЦВС 1*25
Яч: 20*0,5*0,5мм 10*10</t>
  </si>
  <si>
    <t xml:space="preserve">Сетка ПЦВС 1*25
Яч: 40*0,5*0,5мм 20*20
</t>
  </si>
  <si>
    <t xml:space="preserve">Сетка ПЦВС 1*10
Яч: 20*0,7*0,5мм 10*10
</t>
  </si>
  <si>
    <t xml:space="preserve">Сетка ПЦВС 1*10
Яч: 40*0,7*0,5мм 20*20
</t>
  </si>
  <si>
    <r>
      <t xml:space="preserve">Сетка рабица 70х70х1.8, Стальная
Размеры: 1.5х10м </t>
    </r>
    <r>
      <rPr>
        <sz val="11"/>
        <color rgb="FFFF0000"/>
        <rFont val="Calibri"/>
        <family val="2"/>
        <charset val="204"/>
        <scheme val="minor"/>
      </rPr>
      <t>ГАРМОШКА</t>
    </r>
  </si>
  <si>
    <r>
      <t xml:space="preserve">Сетка рабица 70х70х1.8, Оцинкованная
Размеры: 1.5х10м </t>
    </r>
    <r>
      <rPr>
        <sz val="11"/>
        <color rgb="FFFF0000"/>
        <rFont val="Calibri"/>
        <family val="2"/>
        <charset val="204"/>
        <scheme val="minor"/>
      </rPr>
      <t>ГАРМОШКА</t>
    </r>
  </si>
  <si>
    <r>
      <t xml:space="preserve">Тизол ЕВРО ЛАЙТ-25,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(10.80 м2, 0.54 м3) 18 плит/уп</t>
    </r>
  </si>
  <si>
    <r>
      <t xml:space="preserve">Тизол ЕВРО ЛАЙТ-30,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rFont val="Calibri"/>
        <family val="2"/>
        <charset val="204"/>
        <scheme val="minor"/>
      </rPr>
      <t xml:space="preserve">
(4.8 м2, 0.48 м3) 8 плит/уп</t>
    </r>
  </si>
  <si>
    <r>
      <t xml:space="preserve">Тизол ЕВРО ЛАЙТ-30,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(10.80 м2, 0.54 м3) 18 плит/уп</t>
    </r>
  </si>
  <si>
    <r>
      <t xml:space="preserve">Тизол ЕВРО ЛАЙТ-40,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rFont val="Calibri"/>
        <family val="2"/>
        <charset val="204"/>
        <scheme val="minor"/>
      </rPr>
      <t xml:space="preserve">
(4.8 м2, 0.48 м3) 8 плит/уп</t>
    </r>
  </si>
  <si>
    <r>
      <t xml:space="preserve">Тизол ЕВРО ЛАЙТ-40,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(9 м2, 0.45 м3) 15 плит/уп</t>
    </r>
  </si>
  <si>
    <r>
      <t xml:space="preserve">ИЗБА СУПЕР ЛАЙТ-30,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(7.2 м2, 0.36 м3) 12 плит/уп</t>
    </r>
  </si>
  <si>
    <r>
      <t xml:space="preserve">ИЗБА СУПЕР ЛАЙТ-30,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rFont val="Calibri"/>
        <family val="2"/>
        <charset val="204"/>
        <scheme val="minor"/>
      </rPr>
      <t xml:space="preserve">
(3.6 м2, 0.36 м3) 6 плит/уп</t>
    </r>
  </si>
  <si>
    <r>
      <t xml:space="preserve">ИЗБА СТАНДАРТ-45,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(7.2 м2, 0.36 м3) 12 плит/уп</t>
    </r>
  </si>
  <si>
    <r>
      <t>ИЗБА СТАНДАРТ-45,</t>
    </r>
    <r>
      <rPr>
        <sz val="11"/>
        <color rgb="FFFF0000"/>
        <rFont val="Calibri"/>
        <family val="2"/>
        <charset val="204"/>
        <scheme val="minor"/>
      </rPr>
      <t xml:space="preserve"> 100х600х1000мм</t>
    </r>
    <r>
      <rPr>
        <sz val="11"/>
        <rFont val="Calibri"/>
        <family val="2"/>
        <charset val="204"/>
        <scheme val="minor"/>
      </rPr>
      <t xml:space="preserve">
(3.6 м2, 0.36 м3) 6 плит/уп</t>
    </r>
  </si>
  <si>
    <r>
      <t xml:space="preserve">ИЗБА КРОВЛЯ -135,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(2.4 м2, 0.12 м3) 4 плит/уп</t>
    </r>
  </si>
  <si>
    <r>
      <t xml:space="preserve">Технониколь Технолайт Экстра 35,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rFont val="Calibri"/>
        <family val="2"/>
        <charset val="204"/>
        <scheme val="minor"/>
      </rPr>
      <t xml:space="preserve">
(8.64 м2, 0.432 м3) 12 плит/уп</t>
    </r>
  </si>
  <si>
    <r>
      <t xml:space="preserve">Технониколь Технолайт Экстра 35,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</si>
  <si>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Техноблок Стандарт 45,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rFont val="Calibri"/>
        <family val="2"/>
        <charset val="204"/>
        <scheme val="minor"/>
      </rPr>
      <t xml:space="preserve">
(5.76 м2, 0.288 м3) 8 плит/уп </t>
    </r>
    <r>
      <rPr>
        <sz val="11"/>
        <color rgb="FFFF0000"/>
        <rFont val="Calibri"/>
        <family val="2"/>
        <charset val="204"/>
        <scheme val="minor"/>
      </rPr>
      <t>Маленькая упаковка</t>
    </r>
  </si>
  <si>
    <r>
      <t xml:space="preserve">Техноблок Стандарт 45,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rFont val="Calibri"/>
        <family val="2"/>
        <charset val="204"/>
        <scheme val="minor"/>
      </rPr>
      <t xml:space="preserve">
(2.88 м2, 0.288 м3) 4 плит/уп </t>
    </r>
    <r>
      <rPr>
        <sz val="11"/>
        <color rgb="FFFF0000"/>
        <rFont val="Calibri"/>
        <family val="2"/>
        <charset val="204"/>
        <scheme val="minor"/>
      </rPr>
      <t>Маленькая упаковка</t>
    </r>
  </si>
  <si>
    <r>
      <t xml:space="preserve">Техноблок Стандарт 45,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rFont val="Calibri"/>
        <family val="2"/>
        <charset val="204"/>
        <scheme val="minor"/>
      </rPr>
      <t xml:space="preserve">
(8.64 м2, 0.432 м3) 12 плит/уп </t>
    </r>
    <r>
      <rPr>
        <sz val="11"/>
        <color rgb="FFFF0000"/>
        <rFont val="Calibri"/>
        <family val="2"/>
        <charset val="204"/>
        <scheme val="minor"/>
      </rPr>
      <t>Большая упаковка</t>
    </r>
  </si>
  <si>
    <r>
      <t>Техноблок Стандарт 45,</t>
    </r>
    <r>
      <rPr>
        <sz val="11"/>
        <color rgb="FFFF0000"/>
        <rFont val="Calibri"/>
        <family val="2"/>
        <charset val="204"/>
        <scheme val="minor"/>
      </rPr>
      <t xml:space="preserve"> 100х600х1200мм</t>
    </r>
    <r>
      <rPr>
        <sz val="11"/>
        <rFont val="Calibri"/>
        <family val="2"/>
        <charset val="204"/>
        <scheme val="minor"/>
      </rPr>
      <t xml:space="preserve">
(4.32 м2, 0.432 м3) 6 плит/уп </t>
    </r>
    <r>
      <rPr>
        <sz val="11"/>
        <color rgb="FFFF0000"/>
        <rFont val="Calibri"/>
        <family val="2"/>
        <charset val="204"/>
        <scheme val="minor"/>
      </rPr>
      <t>Большая упаковка</t>
    </r>
    <r>
      <rPr>
        <sz val="11"/>
        <rFont val="Calibri"/>
        <family val="2"/>
        <charset val="204"/>
        <scheme val="minor"/>
      </rPr>
      <t xml:space="preserve">
</t>
    </r>
  </si>
  <si>
    <r>
      <t xml:space="preserve">Техноакустик 45,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(5.76 м2, 0.288 м3) 8 плит/уп</t>
    </r>
  </si>
  <si>
    <r>
      <t xml:space="preserve">Техноакустик 45,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(8.64 м2, 0.432 м3) 12 плит/уп</t>
    </r>
  </si>
  <si>
    <r>
      <t xml:space="preserve">Техновент Стандарт 80,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 (4.32 м2, 0,216 м3) 6 плит/уп</t>
    </r>
  </si>
  <si>
    <r>
      <t>Техновент Стандарт 80,</t>
    </r>
    <r>
      <rPr>
        <sz val="11"/>
        <color rgb="FFFF0000"/>
        <rFont val="Calibri"/>
        <family val="2"/>
        <charset val="204"/>
        <scheme val="minor"/>
      </rPr>
      <t xml:space="preserve"> 100х600х1200мм</t>
    </r>
    <r>
      <rPr>
        <sz val="11"/>
        <color indexed="8"/>
        <rFont val="Calibri"/>
        <family val="2"/>
        <charset val="204"/>
        <scheme val="minor"/>
      </rPr>
      <t xml:space="preserve">
(2.88 м2, 0.288 м3 ) 4 плит/уп</t>
    </r>
  </si>
  <si>
    <r>
      <t>Технофас Коттедж 110,</t>
    </r>
    <r>
      <rPr>
        <sz val="11"/>
        <color rgb="FFFF0000"/>
        <rFont val="Calibri"/>
        <family val="2"/>
        <charset val="204"/>
        <scheme val="minor"/>
      </rPr>
      <t xml:space="preserve"> 50х600х1200мм</t>
    </r>
    <r>
      <rPr>
        <sz val="11"/>
        <color indexed="8"/>
        <rFont val="Calibri"/>
        <family val="2"/>
        <charset val="204"/>
        <scheme val="minor"/>
      </rPr>
      <t xml:space="preserve">
(4.32 м2, 0.216 м3) 6 плит/уп</t>
    </r>
  </si>
  <si>
    <r>
      <t xml:space="preserve">Технофас Коттедж  110,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3 плиты/уп</t>
    </r>
  </si>
  <si>
    <r>
      <t xml:space="preserve">Технофас Оптима 120,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(4.32 м2, 0.216 м3) 6 плит/уп</t>
    </r>
  </si>
  <si>
    <r>
      <t xml:space="preserve">Технофас Оптима 120,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3 плиты/уп</t>
    </r>
  </si>
  <si>
    <r>
      <t xml:space="preserve">Технониколь Технофас 135,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</t>
    </r>
  </si>
  <si>
    <r>
      <t xml:space="preserve">Технониколь Технофас 135,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 м3) 3 плиты/уп</t>
    </r>
  </si>
  <si>
    <r>
      <t xml:space="preserve">Технониколь Технофас 135, </t>
    </r>
    <r>
      <rPr>
        <sz val="11"/>
        <color rgb="FFFF0000"/>
        <rFont val="Calibri"/>
        <family val="2"/>
        <charset val="204"/>
        <scheme val="minor"/>
      </rPr>
      <t xml:space="preserve">150х600х1200мм </t>
    </r>
    <r>
      <rPr>
        <sz val="11"/>
        <rFont val="Calibri"/>
        <family val="2"/>
        <charset val="204"/>
        <scheme val="minor"/>
      </rPr>
      <t xml:space="preserve">
(1.44 м2, 0.216 м3) 2 плиты/уп</t>
    </r>
  </si>
  <si>
    <r>
      <t xml:space="preserve">Урса GEO Лайт РУЛОН </t>
    </r>
    <r>
      <rPr>
        <sz val="11"/>
        <color rgb="FFFF0000"/>
        <rFont val="Calibri"/>
        <family val="2"/>
        <charset val="204"/>
        <scheme val="minor"/>
      </rPr>
      <t>50х1200х8350мм</t>
    </r>
    <r>
      <rPr>
        <sz val="11"/>
        <rFont val="Calibri"/>
        <family val="2"/>
        <charset val="204"/>
        <scheme val="minor"/>
      </rPr>
      <t xml:space="preserve"> 
(20.04 м2, 1,002 м3) 2 рулона/уп</t>
    </r>
  </si>
  <si>
    <r>
      <t xml:space="preserve">Урса П15 </t>
    </r>
    <r>
      <rPr>
        <sz val="11"/>
        <color rgb="FFFF0000"/>
        <rFont val="Calibri"/>
        <family val="2"/>
        <charset val="204"/>
        <scheme val="minor"/>
      </rPr>
      <t>50х610х1250мм</t>
    </r>
    <r>
      <rPr>
        <sz val="11"/>
        <rFont val="Calibri"/>
        <family val="2"/>
        <charset val="204"/>
        <scheme val="minor"/>
      </rPr>
      <t xml:space="preserve">
(7.5 м2, 0.375 м3) 10 плит/уп</t>
    </r>
  </si>
  <si>
    <r>
      <t xml:space="preserve">Урса П15 </t>
    </r>
    <r>
      <rPr>
        <sz val="11"/>
        <color rgb="FFFF0000"/>
        <rFont val="Calibri"/>
        <family val="2"/>
        <charset val="204"/>
        <scheme val="minor"/>
      </rPr>
      <t>100х610х1250мм</t>
    </r>
    <r>
      <rPr>
        <sz val="11"/>
        <rFont val="Calibri"/>
        <family val="2"/>
        <charset val="204"/>
        <scheme val="minor"/>
      </rPr>
      <t xml:space="preserve">
(3.75 м2, 0.375 м3) 5 плит/уп</t>
    </r>
  </si>
  <si>
    <r>
      <t xml:space="preserve">Урса TERRA 34 PN </t>
    </r>
    <r>
      <rPr>
        <sz val="11"/>
        <color rgb="FFFF0000"/>
        <rFont val="Calibri"/>
        <family val="2"/>
        <charset val="204"/>
        <scheme val="minor"/>
      </rPr>
      <t>50х610х1000мм</t>
    </r>
    <r>
      <rPr>
        <sz val="11"/>
        <rFont val="Calibri"/>
        <family val="2"/>
        <charset val="204"/>
        <scheme val="minor"/>
      </rPr>
      <t xml:space="preserve"> для вент фасада
(6.1 м2, 0.305 м3) 20 плит/уп</t>
    </r>
  </si>
  <si>
    <r>
      <t xml:space="preserve">ИЗОВЕР Klassik-Tvin, </t>
    </r>
    <r>
      <rPr>
        <sz val="11"/>
        <color rgb="FFFF0000"/>
        <rFont val="Calibri"/>
        <family val="2"/>
        <charset val="204"/>
        <scheme val="minor"/>
      </rPr>
      <t>50х1220х8200мм</t>
    </r>
    <r>
      <rPr>
        <sz val="11"/>
        <rFont val="Calibri"/>
        <family val="2"/>
        <charset val="204"/>
        <scheme val="minor"/>
      </rPr>
      <t xml:space="preserve"> РУЛОН 
(20 м2, 1 м3) 2 плит/уп</t>
    </r>
  </si>
  <si>
    <r>
      <t xml:space="preserve">ИЗОВЕР Klassik-Tvin, </t>
    </r>
    <r>
      <rPr>
        <sz val="11"/>
        <color rgb="FFFF0000"/>
        <rFont val="Calibri"/>
        <family val="2"/>
        <charset val="204"/>
        <scheme val="minor"/>
      </rPr>
      <t>50х1220х6150мм</t>
    </r>
    <r>
      <rPr>
        <sz val="11"/>
        <rFont val="Calibri"/>
        <family val="2"/>
        <charset val="204"/>
        <scheme val="minor"/>
      </rPr>
      <t xml:space="preserve"> РУЛОН
(15 м2, 0,75 м3) 2 плит/уп</t>
    </r>
  </si>
  <si>
    <r>
      <t xml:space="preserve">Эковер Лайт 35,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(7.2 м2, 0.36 м3) 12 плит/уп</t>
    </r>
  </si>
  <si>
    <r>
      <t xml:space="preserve">Эковер Лайт 35,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(3.6 м2, 0.36 м3) 6 плит/уп</t>
    </r>
  </si>
  <si>
    <r>
      <t xml:space="preserve">Эковер Лайт 45,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(7.2 м2, 0.36 м3) 12 плит/уп</t>
    </r>
  </si>
  <si>
    <r>
      <t xml:space="preserve">Эковер Лайт 45,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(3.6 м2, 0.36 м3) 6 плит/уп</t>
    </r>
  </si>
  <si>
    <r>
      <t xml:space="preserve">Эковер ЭкоФасад 110,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(4.8 м2, 0.24 м3) 8 плит/уп</t>
    </r>
  </si>
  <si>
    <r>
      <t xml:space="preserve">Эковер ЭкоФасад 110,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(2.4 м2, 0.24 м3) 4 плит/уп</t>
    </r>
  </si>
  <si>
    <r>
      <t xml:space="preserve">Baswool Экорок 30,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</t>
    </r>
  </si>
  <si>
    <r>
      <t xml:space="preserve">Изобокс ФАС 110,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(4.32 м2, 0.216 м3) 6 плит/уп</t>
    </r>
  </si>
  <si>
    <r>
      <t xml:space="preserve">Изобокс ФАС 110,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3 плиты/уп</t>
    </r>
  </si>
  <si>
    <r>
      <t xml:space="preserve">Пенопласт ППС 10Л, 50 мм (ПСБ С 15 лайт) для внутр раб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10 кг/м3</t>
    </r>
  </si>
  <si>
    <r>
      <t xml:space="preserve">Пенопласт ППС 10Л, 100 мм (ПСБ С 15 лайт) для внутр раб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до 10 кг/м3</t>
    </r>
  </si>
  <si>
    <r>
      <t xml:space="preserve">Пенопласт ППС 10, 50 мм (ПСБ С 15)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15 кг/м3</t>
    </r>
  </si>
  <si>
    <r>
      <t xml:space="preserve">Пенопласт ППС 10, 100 мм (ПСБ С 15)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15 кг/м3</t>
    </r>
  </si>
  <si>
    <r>
      <t xml:space="preserve">Пенопласт ППС 12, 50 мм ВЕНТИЛИРУЕМЫЙ ФАСАД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12 кг/м3</t>
    </r>
  </si>
  <si>
    <r>
      <t xml:space="preserve">Пенопласт ППС 12, 100 мм ВЕНТИЛИРУЕМЫЙ ФАСАД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12 кг/м3</t>
    </r>
  </si>
  <si>
    <r>
      <t xml:space="preserve">Пенопласт ППС 14Ф, 50 мм (ПСБ С 25) ФАСАДНЫЙ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14  кг/м3</t>
    </r>
  </si>
  <si>
    <r>
      <t xml:space="preserve">Пенопласт ППС 14Ф, 100 мм (ПСБ С 25) ФАСАДНЫЙ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14  кг/м3</t>
    </r>
  </si>
  <si>
    <r>
      <t xml:space="preserve">Пенопласт ППС 15Ф, 50 мм (ПСБ С 25) ФАСАДНЫЙ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15  кг/м3</t>
    </r>
  </si>
  <si>
    <r>
      <t xml:space="preserve">Пенопласт ППС 15Ф, 100 мм (ПСБ С 25) ФАСАДНЫЙ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15  кг/м3</t>
    </r>
  </si>
  <si>
    <r>
      <t xml:space="preserve">Пенопласт ППС 16Ф, 50 мм (ПСБ С 25Ф) ФАСАДНЫЙ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16 кг/м3</t>
    </r>
  </si>
  <si>
    <r>
      <t xml:space="preserve">Пенопласт ППС 16Ф, 100 мм (ПСБ С 25Ф) ФАСАДНЫЙ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16 кг/м3</t>
    </r>
  </si>
  <si>
    <r>
      <t xml:space="preserve">Пенопласт ППС 20, 50 мм (ПСБ С 30) повышен плотности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20 кг/м3</t>
    </r>
  </si>
  <si>
    <r>
      <t xml:space="preserve">Пенопласт ППС 20, 100 мм (ПСБ С 30) повышен плотности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20 кг/м3</t>
    </r>
  </si>
  <si>
    <r>
      <t xml:space="preserve">Пенопласт ППС 23, 50 мм (ПСБ С 35)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23 кг/м3</t>
    </r>
  </si>
  <si>
    <r>
      <t xml:space="preserve">Пенопласт ППС 23, 100 мм (ПСБ С 35)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23 кг/м3</t>
    </r>
  </si>
  <si>
    <r>
      <t xml:space="preserve">Пенопласт ППС 25, 50 мм 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25 кг/м3</t>
    </r>
  </si>
  <si>
    <r>
      <t xml:space="preserve">Пенопласт ППС 25, 100 мм 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25 кг/м3</t>
    </r>
  </si>
  <si>
    <r>
      <t xml:space="preserve">Пенопласт ППС 30, 50 мм (ПСБ С 50)
(12 плит/уп) (12 м2, 0.6 м3) </t>
    </r>
    <r>
      <rPr>
        <sz val="11"/>
        <color rgb="FFE36B09"/>
        <rFont val="Calibri"/>
        <family val="2"/>
        <charset val="204"/>
        <scheme val="minor"/>
      </rPr>
      <t>Плотность:  30 кг/м3</t>
    </r>
  </si>
  <si>
    <r>
      <t xml:space="preserve">Пенопласт ППС 30, 100 мм (ПСБ С 50)
(6 плит/уп) (6 м2, 0.6 м3) </t>
    </r>
    <r>
      <rPr>
        <sz val="11"/>
        <color rgb="FFE36B09"/>
        <rFont val="Calibri"/>
        <family val="2"/>
        <charset val="204"/>
        <scheme val="minor"/>
      </rPr>
      <t>Плотность:  30 кг/м3</t>
    </r>
  </si>
  <si>
    <r>
      <t xml:space="preserve">Клей-пена Penoplex Fastfix однокомпонентный 750 мл, 
12 шт/уп </t>
    </r>
    <r>
      <rPr>
        <sz val="11"/>
        <color rgb="FFFF0000"/>
        <rFont val="Calibri"/>
        <family val="2"/>
        <charset val="204"/>
        <scheme val="minor"/>
      </rPr>
      <t>!!!! NEW</t>
    </r>
  </si>
  <si>
    <t>Инфракрасная пленка Heat Plus 100см
220 Ватт/м2</t>
  </si>
  <si>
    <t>Инфракрасная пленка Heat Plus 80см
220 Ватт/м2</t>
  </si>
  <si>
    <t>Инфракрасная пленка Heat Plus 50см
220 Ватт/м2</t>
  </si>
  <si>
    <r>
      <t xml:space="preserve">Нагревательный мат (12в/м - 6.25м)
Площадь обогрева: </t>
    </r>
    <r>
      <rPr>
        <sz val="11"/>
        <color rgb="FFFF0000"/>
        <rFont val="Calibri"/>
        <family val="2"/>
        <charset val="204"/>
        <scheme val="minor"/>
      </rPr>
      <t xml:space="preserve"> 0.5 м2</t>
    </r>
    <r>
      <rPr>
        <sz val="11"/>
        <color rgb="FF000000"/>
        <rFont val="Calibri"/>
        <family val="2"/>
        <charset val="204"/>
        <scheme val="minor"/>
      </rPr>
      <t>,  Мощность, Вт: 75</t>
    </r>
  </si>
  <si>
    <r>
      <t xml:space="preserve">Нагревательный мат (12в/м - 12.5м)
Площадь обогрева: </t>
    </r>
    <r>
      <rPr>
        <sz val="11"/>
        <color rgb="FFFF0000"/>
        <rFont val="Calibri"/>
        <family val="2"/>
        <charset val="204"/>
        <scheme val="minor"/>
      </rPr>
      <t>1 м2</t>
    </r>
    <r>
      <rPr>
        <sz val="11"/>
        <color rgb="FF000000"/>
        <rFont val="Calibri"/>
        <family val="2"/>
        <charset val="204"/>
        <scheme val="minor"/>
      </rPr>
      <t>, Мощность, Вт:  150</t>
    </r>
  </si>
  <si>
    <r>
      <t xml:space="preserve">Нагревательный мат (12в/м - 18.8м)
Площадь обогрева: </t>
    </r>
    <r>
      <rPr>
        <sz val="11"/>
        <color rgb="FFFF0000"/>
        <rFont val="Calibri"/>
        <family val="2"/>
        <charset val="204"/>
        <scheme val="minor"/>
      </rPr>
      <t>1.5 м2</t>
    </r>
    <r>
      <rPr>
        <sz val="11"/>
        <color rgb="FF000000"/>
        <rFont val="Calibri"/>
        <family val="2"/>
        <charset val="204"/>
        <scheme val="minor"/>
      </rPr>
      <t>, Мощность, Вт: 225</t>
    </r>
  </si>
  <si>
    <r>
      <t xml:space="preserve">Нагревательный мат (12в/м - 25м)
Площадь обогрева: </t>
    </r>
    <r>
      <rPr>
        <sz val="11"/>
        <color rgb="FFFF0000"/>
        <rFont val="Calibri"/>
        <family val="2"/>
        <charset val="204"/>
        <scheme val="minor"/>
      </rPr>
      <t>2 м2</t>
    </r>
    <r>
      <rPr>
        <sz val="11"/>
        <color rgb="FF000000"/>
        <rFont val="Calibri"/>
        <family val="2"/>
        <charset val="204"/>
        <scheme val="minor"/>
      </rPr>
      <t>, Мощность, Вт: 300</t>
    </r>
  </si>
  <si>
    <r>
      <t xml:space="preserve">Нагревательный мат (12в/м - 31.3м)
Площадь обогрева: </t>
    </r>
    <r>
      <rPr>
        <sz val="11"/>
        <color rgb="FFFF0000"/>
        <rFont val="Calibri"/>
        <family val="2"/>
        <charset val="204"/>
        <scheme val="minor"/>
      </rPr>
      <t>2.5 м2</t>
    </r>
    <r>
      <rPr>
        <sz val="11"/>
        <color rgb="FF000000"/>
        <rFont val="Calibri"/>
        <family val="2"/>
        <charset val="204"/>
        <scheme val="minor"/>
      </rPr>
      <t>, Мощность, Вт: 375</t>
    </r>
  </si>
  <si>
    <r>
      <t xml:space="preserve">Нагревательный мат (12в/м - 37.5м)
Площадь обогрева: </t>
    </r>
    <r>
      <rPr>
        <sz val="11"/>
        <color rgb="FFFF0000"/>
        <rFont val="Calibri"/>
        <family val="2"/>
        <charset val="204"/>
        <scheme val="minor"/>
      </rPr>
      <t>3 м2</t>
    </r>
    <r>
      <rPr>
        <sz val="11"/>
        <color rgb="FF000000"/>
        <rFont val="Calibri"/>
        <family val="2"/>
        <charset val="204"/>
        <scheme val="minor"/>
      </rPr>
      <t>, Мощность, Вт: 450</t>
    </r>
  </si>
  <si>
    <r>
      <t xml:space="preserve">Нагревательный мат (12в/м - 43.8м)
Площадь обогрева: </t>
    </r>
    <r>
      <rPr>
        <sz val="11"/>
        <color rgb="FFFF0000"/>
        <rFont val="Calibri"/>
        <family val="2"/>
        <charset val="204"/>
        <scheme val="minor"/>
      </rPr>
      <t>3.5 м2</t>
    </r>
    <r>
      <rPr>
        <sz val="11"/>
        <color rgb="FF000000"/>
        <rFont val="Calibri"/>
        <family val="2"/>
        <charset val="204"/>
        <scheme val="minor"/>
      </rPr>
      <t>, Мощность, Вт: 525</t>
    </r>
  </si>
  <si>
    <r>
      <t xml:space="preserve">Нагревательный мат (12в/м - 50м)
Площадь обогрева: </t>
    </r>
    <r>
      <rPr>
        <sz val="11"/>
        <color rgb="FFFF0000"/>
        <rFont val="Calibri"/>
        <family val="2"/>
        <charset val="204"/>
        <scheme val="minor"/>
      </rPr>
      <t>4 м2</t>
    </r>
    <r>
      <rPr>
        <sz val="11"/>
        <color rgb="FF000000"/>
        <rFont val="Calibri"/>
        <family val="2"/>
        <charset val="204"/>
        <scheme val="minor"/>
      </rPr>
      <t>, Мощность, Вт: 600</t>
    </r>
  </si>
  <si>
    <r>
      <t xml:space="preserve">Нагревательный мат (12в/м - 62.5м)
Площадь обогрева: </t>
    </r>
    <r>
      <rPr>
        <sz val="11"/>
        <color rgb="FFFF0000"/>
        <rFont val="Calibri"/>
        <family val="2"/>
        <charset val="204"/>
        <scheme val="minor"/>
      </rPr>
      <t>5 м2</t>
    </r>
    <r>
      <rPr>
        <sz val="11"/>
        <color rgb="FF000000"/>
        <rFont val="Calibri"/>
        <family val="2"/>
        <charset val="204"/>
        <scheme val="minor"/>
      </rPr>
      <t>, Мощность, Вт: 750</t>
    </r>
  </si>
  <si>
    <r>
      <t xml:space="preserve">Нагревательный мат (12в/м - 75м)
Площадь обогрева: </t>
    </r>
    <r>
      <rPr>
        <sz val="11"/>
        <color rgb="FFFF0000"/>
        <rFont val="Calibri"/>
        <family val="2"/>
        <charset val="204"/>
        <scheme val="minor"/>
      </rPr>
      <t>6 м2</t>
    </r>
    <r>
      <rPr>
        <sz val="11"/>
        <color rgb="FF000000"/>
        <rFont val="Calibri"/>
        <family val="2"/>
        <charset val="204"/>
        <scheme val="minor"/>
      </rPr>
      <t>, Мощность, Вт: 900</t>
    </r>
  </si>
  <si>
    <r>
      <t xml:space="preserve">Нагревательный мат (12в/м - 87.5м)
Площадь обогрева: </t>
    </r>
    <r>
      <rPr>
        <sz val="11"/>
        <color rgb="FFFF0000"/>
        <rFont val="Calibri"/>
        <family val="2"/>
        <charset val="204"/>
        <scheme val="minor"/>
      </rPr>
      <t>7 м2</t>
    </r>
    <r>
      <rPr>
        <sz val="11"/>
        <color rgb="FF000000"/>
        <rFont val="Calibri"/>
        <family val="2"/>
        <charset val="204"/>
        <scheme val="minor"/>
      </rPr>
      <t>, Мощность, Вт: 1050</t>
    </r>
  </si>
  <si>
    <r>
      <t xml:space="preserve">Нагревательный мат (12в/м - 100м)
Площадь обогрева: </t>
    </r>
    <r>
      <rPr>
        <sz val="11"/>
        <color rgb="FFFF0000"/>
        <rFont val="Calibri"/>
        <family val="2"/>
        <charset val="204"/>
        <scheme val="minor"/>
      </rPr>
      <t>8 м2</t>
    </r>
    <r>
      <rPr>
        <sz val="11"/>
        <color rgb="FF000000"/>
        <rFont val="Calibri"/>
        <family val="2"/>
        <charset val="204"/>
        <scheme val="minor"/>
      </rPr>
      <t>, Мощность, Вт: 1200</t>
    </r>
  </si>
  <si>
    <r>
      <t xml:space="preserve">Нагревательный мат (12в/м - 112,5м)
Площадь обогрева: </t>
    </r>
    <r>
      <rPr>
        <sz val="11"/>
        <color rgb="FFFF0000"/>
        <rFont val="Calibri"/>
        <family val="2"/>
        <charset val="204"/>
        <scheme val="minor"/>
      </rPr>
      <t>9 м2</t>
    </r>
    <r>
      <rPr>
        <sz val="11"/>
        <color rgb="FF000000"/>
        <rFont val="Calibri"/>
        <family val="2"/>
        <charset val="204"/>
        <scheme val="minor"/>
      </rPr>
      <t>, Мощность, Вт: 1350</t>
    </r>
  </si>
  <si>
    <r>
      <t xml:space="preserve">Нагревательный мат (12в/м - 125м)
Площадь обогрева: </t>
    </r>
    <r>
      <rPr>
        <sz val="11"/>
        <color rgb="FFFF0000"/>
        <rFont val="Calibri"/>
        <family val="2"/>
        <charset val="204"/>
        <scheme val="minor"/>
      </rPr>
      <t>10 м2</t>
    </r>
    <r>
      <rPr>
        <sz val="11"/>
        <color rgb="FF000000"/>
        <rFont val="Calibri"/>
        <family val="2"/>
        <charset val="204"/>
        <scheme val="minor"/>
      </rPr>
      <t>, Мощность, Вт: 1500</t>
    </r>
  </si>
  <si>
    <r>
      <t xml:space="preserve">Нагревательный мат (12в/м - 150м)
Площадь обогрева: </t>
    </r>
    <r>
      <rPr>
        <sz val="11"/>
        <color rgb="FFFF0000"/>
        <rFont val="Calibri"/>
        <family val="2"/>
        <charset val="204"/>
        <scheme val="minor"/>
      </rPr>
      <t>12 м2</t>
    </r>
    <r>
      <rPr>
        <sz val="11"/>
        <color rgb="FF000000"/>
        <rFont val="Calibri"/>
        <family val="2"/>
        <charset val="204"/>
        <scheme val="minor"/>
      </rPr>
      <t>, Мощность, Вт: 1800</t>
    </r>
  </si>
  <si>
    <r>
      <t xml:space="preserve">Нагревательный мат (12в/м - 187.5м)
Площадь обогрева: </t>
    </r>
    <r>
      <rPr>
        <sz val="11"/>
        <color rgb="FFFF0000"/>
        <rFont val="Calibri"/>
        <family val="2"/>
        <charset val="204"/>
        <scheme val="minor"/>
      </rPr>
      <t>15 м2</t>
    </r>
    <r>
      <rPr>
        <sz val="11"/>
        <color rgb="FF000000"/>
        <rFont val="Calibri"/>
        <family val="2"/>
        <charset val="204"/>
        <scheme val="minor"/>
      </rPr>
      <t>, Мощность, Вт: 2250</t>
    </r>
  </si>
  <si>
    <r>
      <t xml:space="preserve">Нагревательный мат (12в/м - 225м)
Площадь обогрева: </t>
    </r>
    <r>
      <rPr>
        <sz val="11"/>
        <color rgb="FFFF0000"/>
        <rFont val="Calibri"/>
        <family val="2"/>
        <charset val="204"/>
        <scheme val="minor"/>
      </rPr>
      <t>18 м2</t>
    </r>
    <r>
      <rPr>
        <sz val="11"/>
        <color rgb="FF000000"/>
        <rFont val="Calibri"/>
        <family val="2"/>
        <charset val="204"/>
        <scheme val="minor"/>
      </rPr>
      <t>, Мощность, Вт: 2700</t>
    </r>
  </si>
  <si>
    <r>
      <t xml:space="preserve"> RTC 70.26 
</t>
    </r>
    <r>
      <rPr>
        <sz val="11"/>
        <color rgb="FF000000"/>
        <rFont val="Calibri"/>
        <family val="2"/>
        <charset val="204"/>
        <scheme val="minor"/>
      </rPr>
      <t>Непрограммируемый. Тип датчика: выносной., 16А, 3.5квт, диапазон 5-40, длина датчика 3м, встраиваемый монтаж (возможен накладной)</t>
    </r>
  </si>
  <si>
    <r>
      <t xml:space="preserve"> E51 </t>
    </r>
    <r>
      <rPr>
        <b/>
        <sz val="11"/>
        <color rgb="FFFF0000"/>
        <rFont val="Calibri"/>
        <family val="2"/>
        <charset val="204"/>
        <scheme val="minor"/>
      </rPr>
      <t xml:space="preserve">(Цвет золото, серебро)
</t>
    </r>
    <r>
      <rPr>
        <sz val="11"/>
        <rFont val="Calibri"/>
        <family val="2"/>
        <charset val="204"/>
        <scheme val="minor"/>
      </rPr>
      <t>Программируемый терморегулятор. Тип датчика: встроенный/выносной.,16А, 3.5квт, диапазон 5-90С, длина датчика 3м, встраиваемый монтаж (возможно накладной), управление кнопочное</t>
    </r>
  </si>
  <si>
    <r>
      <t xml:space="preserve">E91 </t>
    </r>
    <r>
      <rPr>
        <b/>
        <sz val="11"/>
        <color rgb="FFFF0000"/>
        <rFont val="Calibri"/>
        <family val="2"/>
        <charset val="204"/>
        <scheme val="minor"/>
      </rPr>
      <t xml:space="preserve">(Цвет золото, серебро, черный) 
</t>
    </r>
    <r>
      <rPr>
        <sz val="11"/>
        <rFont val="Calibri"/>
        <family val="2"/>
        <charset val="204"/>
        <scheme val="minor"/>
      </rPr>
      <t>Программируемый терморегулятор. Тип датчика: встроенный/выносной.,16А, 3.5квт, диапазон 5-90С, длина датчика 3м, встраиваемый монтаж (возможно накладной), управление сенсорное</t>
    </r>
  </si>
  <si>
    <r>
      <t>Изолон НПЭ  20</t>
    </r>
    <r>
      <rPr>
        <b/>
        <sz val="11"/>
        <color indexed="8"/>
        <rFont val="Calibri"/>
        <family val="2"/>
        <charset val="204"/>
        <scheme val="minor"/>
      </rPr>
      <t xml:space="preserve"> </t>
    </r>
    <r>
      <rPr>
        <sz val="11"/>
        <color indexed="8"/>
        <rFont val="Calibri"/>
        <family val="2"/>
        <charset val="204"/>
        <scheme val="minor"/>
      </rPr>
      <t>мм*105 см (15.75 м2)</t>
    </r>
  </si>
  <si>
    <r>
      <t>Изолон НПЭ  40</t>
    </r>
    <r>
      <rPr>
        <b/>
        <sz val="11"/>
        <color indexed="8"/>
        <rFont val="Calibri"/>
        <family val="2"/>
        <charset val="204"/>
        <scheme val="minor"/>
      </rPr>
      <t xml:space="preserve"> </t>
    </r>
    <r>
      <rPr>
        <sz val="11"/>
        <color indexed="8"/>
        <rFont val="Calibri"/>
        <family val="2"/>
        <charset val="204"/>
        <scheme val="minor"/>
      </rPr>
      <t>мм*100 см (2 м2)</t>
    </r>
  </si>
  <si>
    <r>
      <t xml:space="preserve">Изоспан </t>
    </r>
    <r>
      <rPr>
        <b/>
        <sz val="11"/>
        <color indexed="8"/>
        <rFont val="Calibri"/>
        <family val="2"/>
        <charset val="204"/>
        <scheme val="minor"/>
      </rPr>
      <t xml:space="preserve">А (70м2) </t>
    </r>
    <r>
      <rPr>
        <sz val="11"/>
        <color indexed="8"/>
        <rFont val="Calibri"/>
        <family val="2"/>
        <charset val="204"/>
        <scheme val="minor"/>
      </rPr>
      <t>ветро/влаго защита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</si>
  <si>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 xml:space="preserve">А (70м2) </t>
    </r>
    <r>
      <rPr>
        <sz val="11"/>
        <color indexed="8"/>
        <rFont val="Calibri"/>
        <family val="2"/>
        <charset val="204"/>
        <scheme val="minor"/>
      </rPr>
      <t>ветро/влаго защита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</si>
  <si>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A (35 м2)</t>
    </r>
    <r>
      <rPr>
        <sz val="11"/>
        <color indexed="8"/>
        <rFont val="Calibri"/>
        <family val="2"/>
        <charset val="204"/>
        <scheme val="minor"/>
      </rPr>
      <t xml:space="preserve"> ветро/влаго защита</t>
    </r>
  </si>
  <si>
    <r>
      <t xml:space="preserve">Изоспан </t>
    </r>
    <r>
      <rPr>
        <b/>
        <sz val="11"/>
        <color indexed="8"/>
        <rFont val="Calibri"/>
        <family val="2"/>
        <charset val="204"/>
        <scheme val="minor"/>
      </rPr>
      <t xml:space="preserve">В (70м2) </t>
    </r>
    <r>
      <rPr>
        <sz val="11"/>
        <color indexed="8"/>
        <rFont val="Calibri"/>
        <family val="2"/>
        <charset val="204"/>
        <scheme val="minor"/>
      </rPr>
      <t>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</si>
  <si>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В</t>
    </r>
    <r>
      <rPr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(70 м2)</t>
    </r>
    <r>
      <rPr>
        <sz val="11"/>
        <color indexed="8"/>
        <rFont val="Calibri"/>
        <family val="2"/>
        <charset val="204"/>
        <scheme val="minor"/>
      </rPr>
      <t xml:space="preserve"> 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</si>
  <si>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В (35 м2</t>
    </r>
    <r>
      <rPr>
        <sz val="11"/>
        <color indexed="8"/>
        <rFont val="Calibri"/>
        <family val="2"/>
        <charset val="204"/>
        <scheme val="minor"/>
      </rPr>
      <t>) пароизоляция</t>
    </r>
  </si>
  <si>
    <r>
      <t xml:space="preserve">Изоспан </t>
    </r>
    <r>
      <rPr>
        <b/>
        <sz val="11"/>
        <color indexed="8"/>
        <rFont val="Calibri"/>
        <family val="2"/>
        <charset val="204"/>
        <scheme val="minor"/>
      </rPr>
      <t xml:space="preserve">С (70м2) </t>
    </r>
    <r>
      <rPr>
        <sz val="11"/>
        <color indexed="8"/>
        <rFont val="Calibri"/>
        <family val="2"/>
        <charset val="204"/>
        <scheme val="minor"/>
      </rPr>
      <t>гидро/пароизоляция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</si>
  <si>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C (70 м2</t>
    </r>
    <r>
      <rPr>
        <sz val="11"/>
        <color indexed="8"/>
        <rFont val="Calibri"/>
        <family val="2"/>
        <charset val="204"/>
        <scheme val="minor"/>
      </rPr>
      <t>) гидро/пароизоляция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</si>
  <si>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C (35 м2)</t>
    </r>
    <r>
      <rPr>
        <sz val="11"/>
        <color indexed="8"/>
        <rFont val="Calibri"/>
        <family val="2"/>
        <charset val="204"/>
        <scheme val="minor"/>
      </rPr>
      <t xml:space="preserve"> гидро/пароизоляция</t>
    </r>
  </si>
  <si>
    <r>
      <t xml:space="preserve">Изоспан </t>
    </r>
    <r>
      <rPr>
        <b/>
        <sz val="11"/>
        <color indexed="8"/>
        <rFont val="Calibri"/>
        <family val="2"/>
        <charset val="204"/>
        <scheme val="minor"/>
      </rPr>
      <t>D (70 м2)</t>
    </r>
    <r>
      <rPr>
        <sz val="11"/>
        <color indexed="8"/>
        <rFont val="Calibri"/>
        <family val="2"/>
        <charset val="204"/>
        <scheme val="minor"/>
      </rPr>
      <t xml:space="preserve"> универсальная гидро-пароизоляция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</si>
  <si>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D (70 м2)</t>
    </r>
    <r>
      <rPr>
        <sz val="11"/>
        <color indexed="8"/>
        <rFont val="Calibri"/>
        <family val="2"/>
        <charset val="204"/>
        <scheme val="minor"/>
      </rPr>
      <t xml:space="preserve"> универсальная гидро-пароизоляция</t>
    </r>
  </si>
  <si>
    <r>
      <t xml:space="preserve">Изобонд </t>
    </r>
    <r>
      <rPr>
        <b/>
        <sz val="11"/>
        <color indexed="8"/>
        <rFont val="Calibri"/>
        <family val="2"/>
        <charset val="204"/>
        <scheme val="minor"/>
      </rPr>
      <t>D (35 м2)</t>
    </r>
    <r>
      <rPr>
        <sz val="11"/>
        <color indexed="8"/>
        <rFont val="Calibri"/>
        <family val="2"/>
        <charset val="204"/>
        <scheme val="minor"/>
      </rPr>
      <t xml:space="preserve"> универсальная гидро-пароизоляция</t>
    </r>
  </si>
  <si>
    <t>Cетка кладочная ВР-1, 2000х640 мм</t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</si>
  <si>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3 мм, Размеры: 2000х640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</si>
  <si>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2000х640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</si>
  <si>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3 мм, Размеры: 2000х640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</si>
  <si>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2000х640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</si>
  <si>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3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</si>
  <si>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</si>
  <si>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4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</si>
  <si>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 xml:space="preserve">4 </t>
    </r>
    <r>
      <rPr>
        <sz val="11"/>
        <rFont val="Calibri"/>
        <family val="2"/>
        <charset val="204"/>
        <scheme val="minor"/>
      </rPr>
      <t xml:space="preserve">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4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</si>
  <si>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</t>
    </r>
    <r>
      <rPr>
        <sz val="11"/>
        <color rgb="FFFF0000"/>
        <rFont val="Calibri"/>
        <family val="2"/>
        <charset val="204"/>
        <scheme val="minor"/>
      </rPr>
      <t xml:space="preserve"> 150х150</t>
    </r>
    <r>
      <rPr>
        <sz val="11"/>
        <rFont val="Calibri"/>
        <family val="2"/>
        <charset val="204"/>
        <scheme val="minor"/>
      </rPr>
      <t xml:space="preserve">
Толщина: 4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</si>
  <si>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200х200</t>
    </r>
    <r>
      <rPr>
        <sz val="11"/>
        <rFont val="Calibri"/>
        <family val="2"/>
        <charset val="204"/>
        <scheme val="minor"/>
      </rPr>
      <t xml:space="preserve">
Толщина: 4 мм, Размеры: 2000х3000 мм</t>
    </r>
  </si>
  <si>
    <r>
      <t>Cетка кладочная ВР-1,</t>
    </r>
    <r>
      <rPr>
        <sz val="11"/>
        <color rgb="FFFF0000"/>
        <rFont val="Calibri"/>
        <family val="2"/>
        <charset val="204"/>
        <scheme val="minor"/>
      </rPr>
      <t xml:space="preserve"> 5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5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</si>
  <si>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5 мм, Размеры: 2000х3000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</si>
  <si>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200х200</t>
    </r>
    <r>
      <rPr>
        <sz val="11"/>
        <rFont val="Calibri"/>
        <family val="2"/>
        <charset val="204"/>
        <scheme val="minor"/>
      </rPr>
      <t xml:space="preserve">
Толщина: 5 мм, Размеры: 2000х3000 мм</t>
    </r>
  </si>
  <si>
    <r>
      <t>Сетка армирующая ВР-1,</t>
    </r>
    <r>
      <rPr>
        <sz val="11"/>
        <color rgb="FFFF0000"/>
        <rFont val="Calibri"/>
        <family val="2"/>
        <charset val="204"/>
        <scheme val="minor"/>
      </rPr>
      <t xml:space="preserve"> 3</t>
    </r>
    <r>
      <rPr>
        <sz val="11"/>
        <rFont val="Calibri"/>
        <family val="2"/>
        <charset val="204"/>
        <scheme val="minor"/>
      </rPr>
      <t xml:space="preserve"> мм ячейка</t>
    </r>
    <r>
      <rPr>
        <sz val="11"/>
        <color rgb="FFFF0000"/>
        <rFont val="Calibri"/>
        <family val="2"/>
        <charset val="204"/>
        <scheme val="minor"/>
      </rPr>
      <t xml:space="preserve"> 50х50</t>
    </r>
    <r>
      <rPr>
        <sz val="11"/>
        <rFont val="Calibri"/>
        <family val="2"/>
        <charset val="204"/>
        <scheme val="minor"/>
      </rPr>
      <t xml:space="preserve">
Толщина: 3 мм, Размеры: 2000х1000 мм</t>
    </r>
  </si>
  <si>
    <r>
      <t xml:space="preserve">Сетка армирующая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2000х1000 мм</t>
    </r>
  </si>
  <si>
    <r>
      <t xml:space="preserve">Сетка армирующая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3 мм, Размеры: 2000х1000 мм</t>
    </r>
  </si>
  <si>
    <r>
      <t xml:space="preserve">Сетка армирующая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4 мм, Размеры: 2000х1000 мм</t>
    </r>
  </si>
  <si>
    <r>
      <t xml:space="preserve">Сетка армирующая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4 мм, Размеры: 2000х1000 мм</t>
    </r>
  </si>
  <si>
    <r>
      <t xml:space="preserve">Сетка армирующая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4 мм, Размеры: 2000х1000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</si>
  <si>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3 мм, Размеры: 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</si>
  <si>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3 мм, Размеры: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</si>
  <si>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4 мм, Размеры: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</si>
  <si>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4 мм, Размеры: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</si>
  <si>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3 мм, Размеры: 2000х510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</si>
  <si>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2000х510 мм</t>
    </r>
  </si>
  <si>
    <r>
      <t>Cетка кладочная ВР-1,</t>
    </r>
    <r>
      <rPr>
        <sz val="11"/>
        <color rgb="FFFF0000"/>
        <rFont val="Calibri"/>
        <family val="2"/>
        <charset val="204"/>
        <scheme val="minor"/>
      </rPr>
      <t xml:space="preserve"> 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3 мм, Размеры: 2000х510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</si>
  <si>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4 мм, Размеры: 2000х510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</si>
  <si>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50х50</t>
    </r>
    <r>
      <rPr>
        <sz val="11"/>
        <rFont val="Calibri"/>
        <family val="2"/>
        <charset val="204"/>
        <scheme val="minor"/>
      </rPr>
      <t xml:space="preserve">
Толщина: 4 мм, Размеры: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</si>
  <si>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3 мм, Размеры: 2000х380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</si>
  <si>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100х100</t>
    </r>
    <r>
      <rPr>
        <sz val="11"/>
        <rFont val="Calibri"/>
        <family val="2"/>
        <charset val="204"/>
        <scheme val="minor"/>
      </rPr>
      <t xml:space="preserve">
Толщина: 4 мм, Размеры: 2000х510 мм</t>
    </r>
  </si>
  <si>
    <r>
      <t xml:space="preserve">Cетка кладочная ВР-1, </t>
    </r>
    <r>
      <rPr>
        <sz val="11"/>
        <color rgb="FFFF0000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мм ячейка </t>
    </r>
    <r>
      <rPr>
        <sz val="11"/>
        <color rgb="FFFF0000"/>
        <rFont val="Calibri"/>
        <family val="2"/>
        <charset val="204"/>
        <scheme val="minor"/>
      </rPr>
      <t>150х150</t>
    </r>
    <r>
      <rPr>
        <sz val="11"/>
        <rFont val="Calibri"/>
        <family val="2"/>
        <charset val="204"/>
        <scheme val="minor"/>
      </rPr>
      <t xml:space="preserve">
Толщина: 4 мм, Размеры: 2000х510 мм</t>
    </r>
  </si>
  <si>
    <t xml:space="preserve">
ПРИХОДНАЯ</t>
  </si>
  <si>
    <r>
      <t xml:space="preserve">ИЗБА ВЕНТ Фасад-70,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(4.8 м2, 0.24 м3) 8 плит/уп</t>
    </r>
  </si>
  <si>
    <r>
      <t xml:space="preserve">ИЗБА ВЕНТ Фасад-80,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(4.8 м2, 0.24 м3) 8 плит/уп</t>
    </r>
  </si>
  <si>
    <t>Профиль ПП 60х27х0.6мм (3м) (12 /180)  KNAUF</t>
  </si>
  <si>
    <t>Профиль ПН 50х40х0.6мм (3м) (8/64) KNAUF</t>
  </si>
  <si>
    <t>Профиль ПН 75х40х0.6мм (3м) (8/120) KNAUF</t>
  </si>
  <si>
    <t>Профиль ПН 100х40х0.6мм(3м) (8/80) KNAUF</t>
  </si>
  <si>
    <t>Профиль ПС 50х50х0.6мм (3м) (8/128) KNAUF</t>
  </si>
  <si>
    <t>Профиль ПС 75х50х0.6мм (3м) (8/96) KNAUF</t>
  </si>
  <si>
    <t>Профиль ПС 100х50х0.6мм (3м) (8/64) KNAUF</t>
  </si>
  <si>
    <t>Профиль маячковый ПМ-6 (3м) KNAUF</t>
  </si>
  <si>
    <t>Профиль маячковый ПМ-10 (3м) KNAUF</t>
  </si>
  <si>
    <t>Плитомикс ШТ фасад, 25 кг</t>
  </si>
  <si>
    <t>Кнауф НР-СТАРТ, 25 кг</t>
  </si>
  <si>
    <t>Кнауф Диамант, ДЕКОРАТИВНАЯ, 25 кг</t>
  </si>
  <si>
    <t>Murexim «шуба» 2мм, ДЕКОРАТИВНАЯ, 25 кг</t>
  </si>
  <si>
    <t>Bergauf Keramik, 25 кг</t>
  </si>
  <si>
    <t>Bergauf Keramik Pro, 25 кг</t>
  </si>
  <si>
    <t>Быстрой КЦ-Газобетон, 30 кг</t>
  </si>
  <si>
    <t>Быстрой КЦЗ-Газобетон "зимняя" , 30 кг</t>
  </si>
  <si>
    <t>Кнауф Ротбанд, 30 кг</t>
  </si>
  <si>
    <t>Кнауф МН-СТАРТ, 30 кг</t>
  </si>
  <si>
    <t>Волма Слой г. Оренбург, 30 кг</t>
  </si>
  <si>
    <t>Плитомикс ШТ основа (для груб.выравн), 25 кг</t>
  </si>
  <si>
    <t>Плитомикс ШТ финиш (для фин.выравн), 25 кг</t>
  </si>
  <si>
    <t>Плитомикс ГШТ (ручн и машин нанесения), 25 кг</t>
  </si>
  <si>
    <t>Murexin «короед» Белая, 2мм, ДЕКОРАТИВНАЯ, 25 кг</t>
  </si>
  <si>
    <t>Плитомикс ШК фасад (серая), 20 кг</t>
  </si>
  <si>
    <t>Плитомикс ШК фасад (белая), 20 кг</t>
  </si>
  <si>
    <t>ЮНИС "Горизонт-2" наливной пол, 25 кг</t>
  </si>
  <si>
    <t>Плитомикс Полы финешные ПФ на цементной основе, 25 кг</t>
  </si>
  <si>
    <t>Кнауф ТРИБОН на гипсовой осове, 30 кг</t>
  </si>
  <si>
    <t>Волма Нивелир Экспресс  быстротвердеющий самовыравн. наливн. пол гипсовый внутр.раб , 20 кг</t>
  </si>
  <si>
    <t>Волма Ровнитель грубый смесь цемент. базов, 25 кг</t>
  </si>
  <si>
    <t>ЮНИС "Горизонт" Наливной пол универсальный, 25 кг</t>
  </si>
  <si>
    <t>ЮНИС "Горизонт" Ровнитель" (цементная стяжка пола)/ровнитель высокопр, 25 кг</t>
  </si>
  <si>
    <r>
      <t xml:space="preserve">Сетка сварная в рулонах 50x50x1.6, 1.5x25м, </t>
    </r>
    <r>
      <rPr>
        <sz val="11"/>
        <color rgb="FFFF0000"/>
        <rFont val="Calibri"/>
        <family val="2"/>
        <charset val="204"/>
        <scheme val="minor"/>
      </rPr>
      <t xml:space="preserve">Оцинкованная </t>
    </r>
    <r>
      <rPr>
        <sz val="11"/>
        <rFont val="Calibri"/>
        <family val="2"/>
        <charset val="204"/>
        <scheme val="minor"/>
      </rPr>
      <t>Размеры: 1.5x25м</t>
    </r>
  </si>
  <si>
    <r>
      <t xml:space="preserve">Сетка сварная в рулонах 50x50x1.6, 1.5x25м, </t>
    </r>
    <r>
      <rPr>
        <sz val="11"/>
        <color rgb="FFFF0000"/>
        <rFont val="Calibri"/>
        <family val="2"/>
        <charset val="204"/>
        <scheme val="minor"/>
      </rPr>
      <t xml:space="preserve">Неоцинкованная </t>
    </r>
    <r>
      <rPr>
        <sz val="11"/>
        <rFont val="Calibri"/>
        <family val="2"/>
        <charset val="204"/>
        <scheme val="minor"/>
      </rPr>
      <t>Размеры: 1.5x25м</t>
    </r>
  </si>
  <si>
    <t>РОЗН от 5 рул</t>
  </si>
  <si>
    <t>Цена мелк ОПТ</t>
  </si>
  <si>
    <t>Плитомикс "КС-04 теплый дом" Клей для пенопласта, 25 кг</t>
  </si>
  <si>
    <t>Плитомикс "КС-01 базовый" (для внутренних работ), 25 кг</t>
  </si>
  <si>
    <t>Плитомикс "КС-02 универсальный" (для внут и нар), 25 кг</t>
  </si>
  <si>
    <t>Плитомикс "КС-03 универсал + " (для внут и нар), 25 кг</t>
  </si>
  <si>
    <t>Стройка "Клей базовый" (для внут.работ), 25 кг</t>
  </si>
  <si>
    <t>Стройка "Клей универсал" (для внут и наруж работ), 25 кг</t>
  </si>
  <si>
    <t>Плитомикс "КС-05 пенобетон, газоб"  (для внут и нар), 25 кг</t>
  </si>
  <si>
    <t>Кнауф "НР-ФИНИШ" 25 кг</t>
  </si>
  <si>
    <t>Кнауф "ФУГЕНФЮЛЛЕР" 25 кг</t>
  </si>
  <si>
    <t>Кнауф "РОТБАНД-ФИНИШ" 25 кг</t>
  </si>
  <si>
    <t>Волма "Стандарт" 25 кг</t>
  </si>
  <si>
    <t>Волма "Шов" 25 кг</t>
  </si>
  <si>
    <t>Волма "Финиш" 25 кг</t>
  </si>
  <si>
    <r>
      <t xml:space="preserve">Эковер Лайт 28,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(4.8 м2, 0.24 м3) 8 плит/уп</t>
    </r>
  </si>
  <si>
    <r>
      <t xml:space="preserve">Эковер Лайт 28,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(2.4 м2, 0.24 м3) 4 плит/уп</t>
    </r>
  </si>
  <si>
    <t>"Юнис Fix" Плиточный клей  для керамогранита, 25 кг</t>
  </si>
  <si>
    <t>"Юнис 2000" Плиточный клей  для керамогранита, 25 кг</t>
  </si>
  <si>
    <t>"Юнис XXI" Плиточный клей  для керамогранита, 25 кг</t>
  </si>
  <si>
    <t>"Юнис Плюс", 25 кг</t>
  </si>
  <si>
    <t>"Юнис Гранит", 25 кг</t>
  </si>
  <si>
    <t>ВЕТОНИТ ЛР +, 25 кг финишная-полимерная</t>
  </si>
  <si>
    <t>Bergauf Finish Gips, 18 кг финишная</t>
  </si>
  <si>
    <t>Белатон ЛР, 25 кг (аналог Ветонит ЛР) финишная-полимерная</t>
  </si>
  <si>
    <t xml:space="preserve">Кнауф Полимер ФИНИШ 20 кг </t>
  </si>
  <si>
    <t>Плитомикс ПГ, 25 кг (ровнитель)</t>
  </si>
  <si>
    <t>Волма-Монтаж Мороз гипс.клей для мон ПГП, ГКЛ, ГВЛ 30 кг</t>
  </si>
  <si>
    <t>Юнис Тепломонтаж МВП,  25 кг для теплоизоляции</t>
  </si>
  <si>
    <t>Кнауф Перлфикс клей для монтажа ГКЛ, 30 кг</t>
  </si>
  <si>
    <t xml:space="preserve">Bergauf Isofix, 25 кг клей для пенополистирола, базальт, минв </t>
  </si>
  <si>
    <t xml:space="preserve">Bergauf Isofasad, 25 кг клей для пенопол, базальт, минв </t>
  </si>
  <si>
    <t>Юнис Теплофасад, 25 кг для теплоизоляции</t>
  </si>
  <si>
    <t>Юнис Теплон 30 кг, белая, гипсовая, теплоизоляционная</t>
  </si>
  <si>
    <t>Юнис Теплон 30 кг, серая, гипсовая, теплоизоляционная</t>
  </si>
  <si>
    <t>Юнис Силин универсал армирующий 30 кг, серая, цементная</t>
  </si>
  <si>
    <t xml:space="preserve">Юнис Фасад белая 25 кг, </t>
  </si>
  <si>
    <t xml:space="preserve">Юнис Фасад серая 25 кг, </t>
  </si>
  <si>
    <t>Мастики</t>
  </si>
  <si>
    <t>Мастика Фиксер для гибкой черепицы № 23 (3,6кг)</t>
  </si>
  <si>
    <t>Мастика битумная 18 кг (AguaMast) фундамент</t>
  </si>
  <si>
    <t>Мастика битумная-резиновая 18 кг (AguaMast) кровля</t>
  </si>
  <si>
    <t>Мастика битумно-полимерная кровельная ТС-ТН №21 20 кг</t>
  </si>
  <si>
    <t>Юнис Силин фасадный 25 кг</t>
  </si>
  <si>
    <t>Изолон НПЭ  2мм*105см (52,5м2)/50м2</t>
  </si>
  <si>
    <t>Изолон НПЭ  3мм*105см (52,5м2)/50м2</t>
  </si>
  <si>
    <t>Изолон НПЭ  4мм*100см (52,5м2)/50м2</t>
  </si>
  <si>
    <t>Изолон НПЭ  5мм*105см (52,5м2)/50м2</t>
  </si>
  <si>
    <t>Изолон НПЭ  8 мм*105см (31,5м2)/30м2</t>
  </si>
  <si>
    <t>Изолон НПЭ  10 мм*105см (31,5м2)/30м2</t>
  </si>
  <si>
    <t>Фольгаизолон НПЭ/СтройИзол  2 мм 50 м2/ 30м2</t>
  </si>
  <si>
    <t>Фольгаизолон НПЭ/СтройИзол 3 мм 50м2/ 30м2</t>
  </si>
  <si>
    <t>Фольгаизолон НПЭ/СтройИзол  4 мм 50 м2/ 30м2</t>
  </si>
  <si>
    <t>Фольгаизолон НПЭ/СтройИзол  5 мм 50м2/30м2</t>
  </si>
  <si>
    <t>Фольгаизолон НПЭ/СтройИзол  8 мм (30м2)</t>
  </si>
  <si>
    <t>Фольгаизолон НПЭ /СтройИзол 10 мм (30м2)</t>
  </si>
  <si>
    <t>Праймер</t>
  </si>
  <si>
    <t>Праймер битумный AguaMast 18л</t>
  </si>
  <si>
    <t>Праймер битумный ISOBOX 18 кг</t>
  </si>
  <si>
    <t>Наплавляемые материалы</t>
  </si>
  <si>
    <t>Бикрост ТПП 15 м2</t>
  </si>
  <si>
    <t>Бикрост ХПП 15м2</t>
  </si>
  <si>
    <t>Техноэласт ХПП 10м2</t>
  </si>
  <si>
    <t>Техноэласт ЭПП 10м2</t>
  </si>
  <si>
    <t>new !!!</t>
  </si>
  <si>
    <t>Волма-Монтаж гипс клей для монтажа ПГП, ГКЛ, ГВЛ 30 кг</t>
  </si>
  <si>
    <t>Технониколь</t>
  </si>
  <si>
    <t>Baswool</t>
  </si>
  <si>
    <t>Эковер</t>
  </si>
  <si>
    <t xml:space="preserve"> Изобокс</t>
  </si>
  <si>
    <t>Rockwool</t>
  </si>
  <si>
    <t>Минвата Кнауф</t>
  </si>
  <si>
    <t>Урса</t>
  </si>
  <si>
    <t>Изовер</t>
  </si>
  <si>
    <r>
      <t>Пеноплекс "</t>
    </r>
    <r>
      <rPr>
        <sz val="11"/>
        <color rgb="FF7030A0"/>
        <rFont val="Calibri"/>
        <family val="2"/>
        <charset val="204"/>
        <scheme val="minor"/>
      </rPr>
      <t>Комфорт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20 мм</t>
    </r>
    <r>
      <rPr>
        <sz val="11"/>
        <rFont val="Calibri"/>
        <family val="2"/>
        <charset val="204"/>
        <scheme val="minor"/>
      </rPr>
      <t xml:space="preserve"> (1185*585 мм) 
(18 плит/уп) (12.4781 м2, 0.2502 м3)</t>
    </r>
  </si>
  <si>
    <r>
      <t>Пеноплекс "</t>
    </r>
    <r>
      <rPr>
        <sz val="11"/>
        <color rgb="FF7030A0"/>
        <rFont val="Calibri"/>
        <family val="2"/>
        <charset val="204"/>
        <scheme val="minor"/>
      </rPr>
      <t>Комфорт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40 мм</t>
    </r>
    <r>
      <rPr>
        <sz val="11"/>
        <rFont val="Calibri"/>
        <family val="2"/>
        <charset val="204"/>
        <scheme val="minor"/>
      </rPr>
      <t xml:space="preserve"> (1185*585 мм)                                                                                                      (9 плит/уп) (6.2390 м2, 0.2493 м3)</t>
    </r>
  </si>
  <si>
    <r>
      <t>Пеноплекс "</t>
    </r>
    <r>
      <rPr>
        <sz val="11"/>
        <color rgb="FF7030A0"/>
        <rFont val="Calibri"/>
        <family val="2"/>
        <charset val="204"/>
        <scheme val="minor"/>
      </rPr>
      <t>Комфорт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50 мм</t>
    </r>
    <r>
      <rPr>
        <sz val="11"/>
        <rFont val="Calibri"/>
        <family val="2"/>
        <charset val="204"/>
        <scheme val="minor"/>
      </rPr>
      <t xml:space="preserve"> (1185*585 мм) 
(7 плит/уп) (4.8526 м2, 0.2429 м3)</t>
    </r>
  </si>
  <si>
    <r>
      <t xml:space="preserve">Пеноплекс </t>
    </r>
    <r>
      <rPr>
        <sz val="11"/>
        <color rgb="FF7030A0"/>
        <rFont val="Calibri"/>
        <family val="2"/>
        <charset val="204"/>
        <scheme val="minor"/>
      </rPr>
      <t>"Комфорт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100 мм</t>
    </r>
    <r>
      <rPr>
        <sz val="11"/>
        <rFont val="Calibri"/>
        <family val="2"/>
        <charset val="204"/>
        <scheme val="minor"/>
      </rPr>
      <t xml:space="preserve"> (1185*585 мм) 
(4 плит/уп) (2.7729 м2, 0.2772 м3)</t>
    </r>
  </si>
  <si>
    <t>Цемент</t>
  </si>
  <si>
    <t>Стерлитамак</t>
  </si>
  <si>
    <t xml:space="preserve"> Катав-Ивановск</t>
  </si>
  <si>
    <t>Магнитогорск</t>
  </si>
  <si>
    <t>Пескобетон, ПЦС</t>
  </si>
  <si>
    <t>Плитомикс</t>
  </si>
  <si>
    <t>Эконом</t>
  </si>
  <si>
    <t>Виалмит</t>
  </si>
  <si>
    <t>Стройка</t>
  </si>
  <si>
    <t xml:space="preserve"> Пенополистирол Пеноплекс</t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</si>
  <si>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>40 мм</t>
    </r>
    <r>
      <rPr>
        <sz val="11"/>
        <rFont val="Calibri"/>
        <family val="2"/>
        <charset val="204"/>
        <scheme val="minor"/>
      </rPr>
      <t xml:space="preserve"> (1180*580 мм) 
(10 плит/уп) (6,85 м2, 0.274 м3)</t>
    </r>
  </si>
  <si>
    <t>Пеноплекс Основа</t>
  </si>
  <si>
    <t>РОЗН до 10 уп</t>
  </si>
  <si>
    <t>ОПТ от 10 уп</t>
  </si>
  <si>
    <t>РОЗН за лист</t>
  </si>
  <si>
    <t>РОЗНИЦА
за куб</t>
  </si>
  <si>
    <t>ОПТОВАЯ
за куб</t>
  </si>
  <si>
    <t>ОПТОВАЯ
за упаков</t>
  </si>
  <si>
    <t>РОЗНИЦА
за упаков</t>
  </si>
  <si>
    <t>ПРИХОД
за куб</t>
  </si>
  <si>
    <t>ПРИХОД
за пачку</t>
  </si>
  <si>
    <r>
      <t xml:space="preserve">Изобокс Вент Ультра 70,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6 плит/уп</t>
    </r>
  </si>
  <si>
    <r>
      <t xml:space="preserve">Изобокс Вент Ультра 70,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(4.32м2, 0.288 м3) 4 плиты/уп</t>
    </r>
  </si>
  <si>
    <t>Пенополистирол Технониколь</t>
  </si>
  <si>
    <t>XPS Carbon Eco</t>
  </si>
  <si>
    <r>
      <t xml:space="preserve">Пенополистирол "XPS Carbon Eco" </t>
    </r>
    <r>
      <rPr>
        <sz val="11"/>
        <color rgb="FFFF0000"/>
        <rFont val="Calibri"/>
        <family val="2"/>
        <charset val="204"/>
        <scheme val="minor"/>
      </rPr>
      <t>20 мм</t>
    </r>
    <r>
      <rPr>
        <sz val="11"/>
        <rFont val="Calibri"/>
        <family val="2"/>
        <charset val="204"/>
        <scheme val="minor"/>
      </rPr>
      <t xml:space="preserve"> (1180*580 мм) 
(20 плит/уп) (14.4 м2, 0.288 м3)</t>
    </r>
  </si>
  <si>
    <r>
      <t xml:space="preserve">Пенополистирол "XPS Carbon Eco" </t>
    </r>
    <r>
      <rPr>
        <sz val="11"/>
        <color rgb="FFFF0000"/>
        <rFont val="Calibri"/>
        <family val="2"/>
        <charset val="204"/>
        <scheme val="minor"/>
      </rPr>
      <t>30 мм</t>
    </r>
    <r>
      <rPr>
        <sz val="11"/>
        <rFont val="Calibri"/>
        <family val="2"/>
        <charset val="204"/>
        <scheme val="minor"/>
      </rPr>
      <t xml:space="preserve"> (1180*580 мм) 
(13 плит/уп) (8.89 м2, 0.266 м3)</t>
    </r>
  </si>
  <si>
    <r>
      <t xml:space="preserve">Пенополистирол "XPS Carbon Eco" </t>
    </r>
    <r>
      <rPr>
        <sz val="11"/>
        <color rgb="FFFF0000"/>
        <rFont val="Calibri"/>
        <family val="2"/>
        <charset val="204"/>
        <scheme val="minor"/>
      </rPr>
      <t>40 мм</t>
    </r>
    <r>
      <rPr>
        <sz val="11"/>
        <rFont val="Calibri"/>
        <family val="2"/>
        <charset val="204"/>
        <scheme val="minor"/>
      </rPr>
      <t xml:space="preserve"> (1180*580 мм) 
(10 плит/уп) (6.84 м2, 0.273 м3)</t>
    </r>
  </si>
  <si>
    <r>
      <t xml:space="preserve">Пенополистирол "XPS Carbon Eco" </t>
    </r>
    <r>
      <rPr>
        <sz val="11"/>
        <color rgb="FFFF0000"/>
        <rFont val="Calibri"/>
        <family val="2"/>
        <charset val="204"/>
        <scheme val="minor"/>
      </rPr>
      <t xml:space="preserve">50 мм </t>
    </r>
    <r>
      <rPr>
        <sz val="11"/>
        <rFont val="Calibri"/>
        <family val="2"/>
        <charset val="204"/>
        <scheme val="minor"/>
      </rPr>
      <t>(1180*580 мм) 
(8 плит/уп) (5.74 м2, 0.273 м3)</t>
    </r>
  </si>
  <si>
    <r>
      <t xml:space="preserve">Пенополистирол "XPS Carbon Eco" </t>
    </r>
    <r>
      <rPr>
        <sz val="11"/>
        <color rgb="FFFF0000"/>
        <rFont val="Calibri"/>
        <family val="2"/>
        <charset val="204"/>
        <scheme val="minor"/>
      </rPr>
      <t>100 мм</t>
    </r>
    <r>
      <rPr>
        <sz val="11"/>
        <rFont val="Calibri"/>
        <family val="2"/>
        <charset val="204"/>
        <scheme val="minor"/>
      </rPr>
      <t xml:space="preserve">  (1180*580 мм) 
(4 плит/уп) ( 2.73 м2, 0.273 м3)</t>
    </r>
  </si>
  <si>
    <r>
      <t>Пеноплекс "</t>
    </r>
    <r>
      <rPr>
        <sz val="11"/>
        <color rgb="FFFF0000"/>
        <rFont val="Calibri"/>
        <family val="2"/>
        <charset val="204"/>
        <scheme val="minor"/>
      </rPr>
      <t>Основа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100 мм</t>
    </r>
    <r>
      <rPr>
        <sz val="11"/>
        <rFont val="Calibri"/>
        <family val="2"/>
        <charset val="204"/>
        <scheme val="minor"/>
      </rPr>
      <t xml:space="preserve"> (1185*585 мм) 
(4 плит/уп) (2.7729 м2, 0.27729 м3)</t>
    </r>
  </si>
  <si>
    <r>
      <t>Пеноплекс "</t>
    </r>
    <r>
      <rPr>
        <sz val="11"/>
        <color rgb="FFFF0000"/>
        <rFont val="Calibri"/>
        <family val="2"/>
        <charset val="204"/>
        <scheme val="minor"/>
      </rPr>
      <t>Основа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40 мм</t>
    </r>
    <r>
      <rPr>
        <sz val="11"/>
        <rFont val="Calibri"/>
        <family val="2"/>
        <charset val="204"/>
        <scheme val="minor"/>
      </rPr>
      <t xml:space="preserve"> (1185*585 мм)
(10 плит/уп) (6.9322 м2, 0.277 м3)</t>
    </r>
  </si>
  <si>
    <r>
      <t>Пеноплекс "</t>
    </r>
    <r>
      <rPr>
        <sz val="11"/>
        <color rgb="FF7030A0"/>
        <rFont val="Calibri"/>
        <family val="2"/>
        <charset val="204"/>
        <scheme val="minor"/>
      </rPr>
      <t>Комфорт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30 мм</t>
    </r>
    <r>
      <rPr>
        <sz val="11"/>
        <rFont val="Calibri"/>
        <family val="2"/>
        <charset val="204"/>
        <scheme val="minor"/>
      </rPr>
      <t xml:space="preserve"> (1185*585 мм)  
(13 плит/уп) (9 м2, 0.2704 м3)</t>
    </r>
  </si>
  <si>
    <t>От 10 шт</t>
  </si>
  <si>
    <t>от 2 шт</t>
  </si>
  <si>
    <t>Базальтовый утеплитель Басвул</t>
  </si>
  <si>
    <t>Евроцемент м400 Д20
Масса: 50 кг. В тонне 20 мешков</t>
  </si>
  <si>
    <t>ЮНИС LR Plus  18 кг, полимерная-финишная</t>
  </si>
  <si>
    <t>Клей для утеплителя</t>
  </si>
  <si>
    <t>Смесь для выравнивания пола</t>
  </si>
  <si>
    <r>
      <t xml:space="preserve">Эковер Стандарт 50,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(3.6 м2, 0.36 м3) 6 плит/уп</t>
    </r>
  </si>
  <si>
    <r>
      <t xml:space="preserve">Эковер Стандарт 50,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(7.2 м2, 0.36 м3) 12 плит/уп</t>
    </r>
  </si>
  <si>
    <r>
      <t xml:space="preserve">Эковер ЭкоФасад Оптима 95,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(4.8 м2, 0.24 м3) 8 плит/уп</t>
    </r>
  </si>
  <si>
    <r>
      <t xml:space="preserve">Эковер ЭкоФасад Оптима 95,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color indexed="8"/>
        <rFont val="Calibri"/>
        <family val="2"/>
        <charset val="204"/>
        <scheme val="minor"/>
      </rPr>
      <t xml:space="preserve">
(2.4 м2, 0.24 м3) 4 плит/уп</t>
    </r>
  </si>
  <si>
    <r>
      <t xml:space="preserve">Эковер Фасад ДекорОптима 135, </t>
    </r>
    <r>
      <rPr>
        <sz val="11"/>
        <color rgb="FFFF0000"/>
        <rFont val="Calibri"/>
        <family val="2"/>
        <charset val="204"/>
        <scheme val="minor"/>
      </rPr>
      <t>150х600х1000мм</t>
    </r>
    <r>
      <rPr>
        <sz val="11"/>
        <color indexed="8"/>
        <rFont val="Calibri"/>
        <family val="2"/>
        <charset val="204"/>
        <scheme val="minor"/>
      </rPr>
      <t xml:space="preserve"> 
(0.18 м3)</t>
    </r>
  </si>
  <si>
    <r>
      <t xml:space="preserve">Rockwool Венти Баттс Н оптима 32 пл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rFont val="Calibri"/>
        <family val="2"/>
        <charset val="204"/>
        <scheme val="minor"/>
      </rPr>
      <t xml:space="preserve">
(4.32м2, 0.432м3) 6 плит/уп</t>
    </r>
  </si>
  <si>
    <r>
      <t xml:space="preserve">Rockwool Лайт Баттс Скандик 37 </t>
    </r>
    <r>
      <rPr>
        <sz val="11"/>
        <color rgb="FFFF0000"/>
        <rFont val="Calibri"/>
        <family val="2"/>
        <charset val="204"/>
        <scheme val="minor"/>
      </rPr>
      <t xml:space="preserve">50х800х600мм           </t>
    </r>
    <r>
      <rPr>
        <sz val="11"/>
        <rFont val="Calibri"/>
        <family val="2"/>
        <charset val="204"/>
        <scheme val="minor"/>
      </rPr>
      <t>(5.76м2, 0.288м3) 12 плит/уп</t>
    </r>
  </si>
  <si>
    <r>
      <t xml:space="preserve">Rockwool ЭКОНОМ 25 </t>
    </r>
    <r>
      <rPr>
        <sz val="11"/>
        <color rgb="FFFF0000"/>
        <rFont val="Calibri"/>
        <family val="2"/>
        <charset val="204"/>
        <scheme val="minor"/>
      </rPr>
      <t>50х1000х600мм</t>
    </r>
    <r>
      <rPr>
        <sz val="11"/>
        <rFont val="Calibri"/>
        <family val="2"/>
        <charset val="204"/>
        <scheme val="minor"/>
      </rPr>
      <t xml:space="preserve">
(7.2м2, 0.36м3) 12 плит/уп</t>
    </r>
  </si>
  <si>
    <r>
      <t xml:space="preserve">Rockwool ЭКОНОМ 25 </t>
    </r>
    <r>
      <rPr>
        <sz val="11"/>
        <color rgb="FFFF0000"/>
        <rFont val="Calibri"/>
        <family val="2"/>
        <charset val="204"/>
        <scheme val="minor"/>
      </rPr>
      <t>100х1000х600мм</t>
    </r>
    <r>
      <rPr>
        <sz val="11"/>
        <rFont val="Calibri"/>
        <family val="2"/>
        <charset val="204"/>
        <scheme val="minor"/>
      </rPr>
      <t xml:space="preserve">
(3.6м2, 0.36м3) 6 плит/уп</t>
    </r>
  </si>
  <si>
    <r>
      <t xml:space="preserve">Кнауф АКУСТИК AS 037, </t>
    </r>
    <r>
      <rPr>
        <sz val="11"/>
        <color rgb="FFFF0000"/>
        <rFont val="Calibri"/>
        <family val="2"/>
        <charset val="204"/>
        <scheme val="minor"/>
      </rPr>
      <t>50х610х1230мм</t>
    </r>
    <r>
      <rPr>
        <sz val="11"/>
        <rFont val="Calibri"/>
        <family val="2"/>
        <charset val="204"/>
        <scheme val="minor"/>
      </rPr>
      <t xml:space="preserve">
(12 м2, 0.6 м3) 16 плит/уп</t>
    </r>
  </si>
  <si>
    <r>
      <t>КНАУФ ECOROL TR-044,</t>
    </r>
    <r>
      <rPr>
        <sz val="11"/>
        <color rgb="FFFF0000"/>
        <rFont val="Calibri"/>
        <family val="2"/>
        <charset val="204"/>
        <scheme val="minor"/>
      </rPr>
      <t xml:space="preserve"> 50х1220х8200мм</t>
    </r>
    <r>
      <rPr>
        <sz val="11"/>
        <rFont val="Calibri"/>
        <family val="2"/>
        <charset val="204"/>
        <scheme val="minor"/>
      </rPr>
      <t xml:space="preserve">
(20.02 м2, 1 м3) 2 рулона/уп</t>
    </r>
  </si>
  <si>
    <r>
      <t>КНАУФ ECOROL Экстра 037,</t>
    </r>
    <r>
      <rPr>
        <sz val="11"/>
        <color rgb="FFFF0000"/>
        <rFont val="Calibri"/>
        <family val="2"/>
        <charset val="204"/>
        <scheme val="minor"/>
      </rPr>
      <t xml:space="preserve"> 50х610х1230мм</t>
    </r>
    <r>
      <rPr>
        <sz val="11"/>
        <rFont val="Calibri"/>
        <family val="2"/>
        <charset val="204"/>
        <scheme val="minor"/>
      </rPr>
      <t xml:space="preserve">
(12 м2, 0.6 м3) 16 пл/уп</t>
    </r>
  </si>
  <si>
    <r>
      <t xml:space="preserve">КНАУФ КОТТЕДЖ TR-037 РУЛОН, </t>
    </r>
    <r>
      <rPr>
        <sz val="11"/>
        <color rgb="FFFF0000"/>
        <rFont val="Calibri"/>
        <family val="2"/>
        <charset val="204"/>
        <scheme val="minor"/>
      </rPr>
      <t>50х1220х6148мм</t>
    </r>
    <r>
      <rPr>
        <sz val="11"/>
        <rFont val="Calibri"/>
        <family val="2"/>
        <charset val="204"/>
        <scheme val="minor"/>
      </rPr>
      <t xml:space="preserve"> 
(15 м2, 0.75 м3) 2 рулона/уп</t>
    </r>
  </si>
  <si>
    <r>
      <t xml:space="preserve">КНАУФ КОТТЕДЖ TR-037, </t>
    </r>
    <r>
      <rPr>
        <sz val="11"/>
        <color rgb="FFFF0000"/>
        <rFont val="Calibri"/>
        <family val="2"/>
        <charset val="204"/>
        <scheme val="minor"/>
      </rPr>
      <t>50х610х1230мм</t>
    </r>
    <r>
      <rPr>
        <sz val="11"/>
        <rFont val="Calibri"/>
        <family val="2"/>
        <charset val="204"/>
        <scheme val="minor"/>
      </rPr>
      <t xml:space="preserve"> 
(12 м2, 0.6 м3) 16 плит/упc</t>
    </r>
  </si>
  <si>
    <r>
      <t>КНАУФ КОТТЕДЖ TR-037,</t>
    </r>
    <r>
      <rPr>
        <sz val="11"/>
        <color rgb="FFFF0000"/>
        <rFont val="Calibri"/>
        <family val="2"/>
        <charset val="204"/>
        <scheme val="minor"/>
      </rPr>
      <t xml:space="preserve"> 100х610х1230мм </t>
    </r>
    <r>
      <rPr>
        <sz val="11"/>
        <rFont val="Calibri"/>
        <family val="2"/>
        <charset val="204"/>
        <scheme val="minor"/>
      </rPr>
      <t xml:space="preserve">
(6 м2, 0.6 м3) 8 плит/уп</t>
    </r>
  </si>
  <si>
    <r>
      <t xml:space="preserve">КНАУФ Каркасные констукции  Плита  037,
</t>
    </r>
    <r>
      <rPr>
        <sz val="11"/>
        <color rgb="FFFF0000"/>
        <rFont val="Calibri"/>
        <family val="2"/>
        <charset val="204"/>
        <scheme val="minor"/>
      </rPr>
      <t xml:space="preserve">50х610х1250 </t>
    </r>
    <r>
      <rPr>
        <sz val="11"/>
        <color indexed="8"/>
        <rFont val="Calibri"/>
        <family val="2"/>
        <charset val="204"/>
        <scheme val="minor"/>
      </rPr>
      <t>(12.5 м2, 0.61 м3) 16 шт/уп</t>
    </r>
  </si>
  <si>
    <r>
      <t xml:space="preserve">КНАУФ для Кровли Термо Ролл TR 037, 
</t>
    </r>
    <r>
      <rPr>
        <sz val="11"/>
        <color rgb="FFFF0000"/>
        <rFont val="Calibri"/>
        <family val="2"/>
        <charset val="204"/>
        <scheme val="minor"/>
      </rPr>
      <t xml:space="preserve">150х1220х5500мм </t>
    </r>
    <r>
      <rPr>
        <sz val="11"/>
        <color indexed="8"/>
        <rFont val="Calibri"/>
        <family val="2"/>
        <charset val="204"/>
        <scheme val="minor"/>
      </rPr>
      <t>(6.7 м2, 1 м3) 24шт поддон</t>
    </r>
  </si>
  <si>
    <t>НЕТ</t>
  </si>
  <si>
    <r>
      <t xml:space="preserve">Эковер Вент Фасад 70,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(4.8 м2, 0.24 м3) 8 плит/уп</t>
    </r>
  </si>
  <si>
    <r>
      <t xml:space="preserve">Эковер ЭкоФасад Стандарт 100, </t>
    </r>
    <r>
      <rPr>
        <sz val="11"/>
        <color rgb="FFFF0000"/>
        <rFont val="Calibri"/>
        <family val="2"/>
        <charset val="204"/>
        <scheme val="minor"/>
      </rPr>
      <t xml:space="preserve">50х600х1000мм </t>
    </r>
    <r>
      <rPr>
        <sz val="11"/>
        <color indexed="8"/>
        <rFont val="Calibri"/>
        <family val="2"/>
        <charset val="204"/>
        <scheme val="minor"/>
      </rPr>
      <t xml:space="preserve">
(4.8 м2, 0.24 м3) 8 плит/уп</t>
    </r>
  </si>
  <si>
    <r>
      <t xml:space="preserve">КНАУФ Каркасные констукции  Плита  037,
</t>
    </r>
    <r>
      <rPr>
        <sz val="11"/>
        <color rgb="FFFF0000"/>
        <rFont val="Calibri"/>
        <family val="2"/>
        <charset val="204"/>
        <scheme val="minor"/>
      </rPr>
      <t xml:space="preserve">100х610х1250 </t>
    </r>
    <r>
      <rPr>
        <sz val="11"/>
        <color indexed="8"/>
        <rFont val="Calibri"/>
        <family val="2"/>
        <charset val="204"/>
        <scheme val="minor"/>
      </rPr>
      <t>(6.1 м2, 0.61 м3) 8 шт/уп</t>
    </r>
  </si>
  <si>
    <r>
      <t>Пеноплекс "</t>
    </r>
    <r>
      <rPr>
        <sz val="11"/>
        <color rgb="FFFF0000"/>
        <rFont val="Calibri"/>
        <family val="2"/>
        <charset val="204"/>
        <scheme val="minor"/>
      </rPr>
      <t>Основа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20 мм</t>
    </r>
    <r>
      <rPr>
        <sz val="11"/>
        <rFont val="Calibri"/>
        <family val="2"/>
        <charset val="204"/>
        <scheme val="minor"/>
      </rPr>
      <t xml:space="preserve"> (1185*585 мм)
(20 плит/уп) (13.92 м2, 0.278 м3)</t>
    </r>
  </si>
  <si>
    <t>нет</t>
  </si>
  <si>
    <r>
      <t>Пеноплекс "</t>
    </r>
    <r>
      <rPr>
        <sz val="11"/>
        <color rgb="FFFF0000"/>
        <rFont val="Calibri"/>
        <family val="2"/>
        <charset val="204"/>
        <scheme val="minor"/>
      </rPr>
      <t>Основа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50 мм</t>
    </r>
    <r>
      <rPr>
        <sz val="11"/>
        <rFont val="Calibri"/>
        <family val="2"/>
        <charset val="204"/>
        <scheme val="minor"/>
      </rPr>
      <t xml:space="preserve"> (1185*585 мм)
(7 плит/уп) (4.8526 м2, 0.2429 м3)</t>
    </r>
  </si>
  <si>
    <r>
      <t>Пеноплекс "</t>
    </r>
    <r>
      <rPr>
        <sz val="11"/>
        <color rgb="FFFF0000"/>
        <rFont val="Calibri"/>
        <family val="2"/>
        <charset val="204"/>
        <scheme val="minor"/>
      </rPr>
      <t>Основа</t>
    </r>
    <r>
      <rPr>
        <sz val="11"/>
        <rFont val="Calibri"/>
        <family val="2"/>
        <charset val="204"/>
        <scheme val="minor"/>
      </rPr>
      <t xml:space="preserve">" </t>
    </r>
    <r>
      <rPr>
        <sz val="11"/>
        <color rgb="FFFF0000"/>
        <rFont val="Calibri"/>
        <family val="2"/>
        <charset val="204"/>
        <scheme val="minor"/>
      </rPr>
      <t>30 мм</t>
    </r>
    <r>
      <rPr>
        <sz val="11"/>
        <rFont val="Calibri"/>
        <family val="2"/>
        <charset val="204"/>
        <scheme val="minor"/>
      </rPr>
      <t xml:space="preserve"> (1185*585 мм)
(13 плит/уп) (8.3187 м2, 0.2704 м3)</t>
    </r>
  </si>
  <si>
    <r>
      <t xml:space="preserve">Rockwool Лайт Баттс Скандик 37 </t>
    </r>
    <r>
      <rPr>
        <sz val="11"/>
        <color rgb="FFFF0000"/>
        <rFont val="Calibri"/>
        <family val="2"/>
        <charset val="204"/>
        <scheme val="minor"/>
      </rPr>
      <t xml:space="preserve">100х600х1200мм           </t>
    </r>
    <r>
      <rPr>
        <sz val="11"/>
        <rFont val="Calibri"/>
        <family val="2"/>
        <charset val="204"/>
        <scheme val="minor"/>
      </rPr>
      <t>(4.32м2, 0.432м3) 6 плит</t>
    </r>
  </si>
  <si>
    <r>
      <t xml:space="preserve">Rockwool Акустик Баттс 45 </t>
    </r>
    <r>
      <rPr>
        <sz val="11"/>
        <color rgb="FFFF0000"/>
        <rFont val="Calibri"/>
        <family val="2"/>
        <charset val="204"/>
        <scheme val="minor"/>
      </rPr>
      <t xml:space="preserve">50х600х1000мм
</t>
    </r>
    <r>
      <rPr>
        <sz val="11"/>
        <rFont val="Calibri"/>
        <family val="2"/>
        <charset val="204"/>
        <scheme val="minor"/>
      </rPr>
      <t>(6м2, 0.3м3) 10 плит</t>
    </r>
  </si>
  <si>
    <r>
      <t xml:space="preserve">Rockwool Фасад Баттс оптима 120 </t>
    </r>
    <r>
      <rPr>
        <sz val="11"/>
        <color rgb="FFFF0000"/>
        <rFont val="Calibri"/>
        <family val="2"/>
        <charset val="204"/>
        <scheme val="minor"/>
      </rPr>
      <t>50х600х1000мм</t>
    </r>
    <r>
      <rPr>
        <sz val="11"/>
        <rFont val="Calibri"/>
        <family val="2"/>
        <charset val="204"/>
        <scheme val="minor"/>
      </rPr>
      <t xml:space="preserve">
(3.6м2, 0.18м3) 6 плит </t>
    </r>
  </si>
  <si>
    <r>
      <t xml:space="preserve">Rockwool Фасад Баттс  оптима 120 </t>
    </r>
    <r>
      <rPr>
        <sz val="11"/>
        <color rgb="FFFF0000"/>
        <rFont val="Calibri"/>
        <family val="2"/>
        <charset val="204"/>
        <scheme val="minor"/>
      </rPr>
      <t>100х600х1000мм</t>
    </r>
    <r>
      <rPr>
        <sz val="11"/>
        <rFont val="Calibri"/>
        <family val="2"/>
        <charset val="204"/>
        <scheme val="minor"/>
      </rPr>
      <t xml:space="preserve">
(1.8м2, 0.18м3) 3 плит </t>
    </r>
  </si>
  <si>
    <r>
      <t xml:space="preserve">Rockwool Флор Баттс 125 </t>
    </r>
    <r>
      <rPr>
        <sz val="11"/>
        <color rgb="FFFF0000"/>
        <rFont val="Calibri"/>
        <family val="2"/>
        <charset val="204"/>
        <scheme val="minor"/>
      </rPr>
      <t xml:space="preserve">25х600х1000мм
</t>
    </r>
    <r>
      <rPr>
        <sz val="11"/>
        <rFont val="Calibri"/>
        <family val="2"/>
        <charset val="204"/>
        <scheme val="minor"/>
      </rPr>
      <t>(4.8м2, 0.12м3) 8 плит</t>
    </r>
  </si>
  <si>
    <t>СМЛ 2440*1220*10 мм без фаски "Премиум" (для наруж. отд)</t>
  </si>
  <si>
    <t>СМЛ 2500*1220*8 мм с фаской "Стандарт" (для внутр. отд)</t>
  </si>
  <si>
    <t>СМЛ 2500*1220*10 мм с фаской "Стандарт" (для внутр. отд)</t>
  </si>
  <si>
    <t>СМЛ 2440*1220*8 мм без фаски "Премиум" (для наруж. отд)</t>
  </si>
  <si>
    <r>
      <t xml:space="preserve">Фанера 4 мм, Нешлифованная ФК, сорт 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6 кг</t>
    </r>
  </si>
  <si>
    <r>
      <t xml:space="preserve">Фанера 6 мм, Нешлифованная ФК, сорт 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10 кг </t>
    </r>
  </si>
  <si>
    <r>
      <t xml:space="preserve">Фанера 8 мм, Нешлифованная ФК, сорт 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13 кг</t>
    </r>
  </si>
  <si>
    <r>
      <t xml:space="preserve">Фанера 10 мм, Нешлифованная ФК, сорт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16 кг</t>
    </r>
  </si>
  <si>
    <r>
      <t xml:space="preserve">Фанера 12 мм, Нешлифованная ФК, сорт 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20 кг</t>
    </r>
  </si>
  <si>
    <r>
      <t xml:space="preserve">Фанера 15 мм, Нешлифованная ФК, сорт 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24 кг</t>
    </r>
  </si>
  <si>
    <r>
      <t xml:space="preserve">Фанера 18 мм, Нешлифованная ФК, сорт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30 кг</t>
    </r>
  </si>
  <si>
    <r>
      <t xml:space="preserve">Фанера 20 мм, Нешлифованная ФК, сорт </t>
    </r>
    <r>
      <rPr>
        <sz val="11"/>
        <color rgb="FFFF0000"/>
        <rFont val="Calibri"/>
        <family val="2"/>
        <charset val="204"/>
        <scheme val="minor"/>
      </rPr>
      <t>4/4</t>
    </r>
    <r>
      <rPr>
        <sz val="11"/>
        <rFont val="Calibri"/>
        <family val="2"/>
        <charset val="204"/>
        <scheme val="minor"/>
      </rPr>
      <t xml:space="preserve">
Размеры: 1525х1525, S= 2.3 м2, Вес 33 кг</t>
    </r>
  </si>
  <si>
    <r>
      <t xml:space="preserve">Фанера 4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6 кг</t>
    </r>
  </si>
  <si>
    <r>
      <t>Фанера 6 мм, Шлифованная ФК, сорт</t>
    </r>
    <r>
      <rPr>
        <sz val="11"/>
        <color rgb="FFFF0000"/>
        <rFont val="Calibri"/>
        <family val="2"/>
        <charset val="204"/>
        <scheme val="minor"/>
      </rPr>
      <t xml:space="preserve"> 2/4</t>
    </r>
    <r>
      <rPr>
        <sz val="11"/>
        <rFont val="Calibri"/>
        <family val="2"/>
        <charset val="204"/>
        <scheme val="minor"/>
      </rPr>
      <t xml:space="preserve">
Размеры: 1525х1525, S= 2.3 м2, Вес 10 кг</t>
    </r>
  </si>
  <si>
    <r>
      <t xml:space="preserve">Фанера 8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13 кг</t>
    </r>
  </si>
  <si>
    <r>
      <t xml:space="preserve">Фанера 10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16 кг</t>
    </r>
  </si>
  <si>
    <r>
      <t xml:space="preserve">Фанера 12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20 кг</t>
    </r>
  </si>
  <si>
    <r>
      <t xml:space="preserve">Фанера 15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24 кг</t>
    </r>
  </si>
  <si>
    <r>
      <t xml:space="preserve">Фанера 18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30 кг</t>
    </r>
  </si>
  <si>
    <r>
      <t xml:space="preserve">Фанера 20 мм, Шлифованная ФК, сорт </t>
    </r>
    <r>
      <rPr>
        <sz val="11"/>
        <color rgb="FFFF0000"/>
        <rFont val="Calibri"/>
        <family val="2"/>
        <charset val="204"/>
        <scheme val="minor"/>
      </rPr>
      <t>2/4</t>
    </r>
    <r>
      <rPr>
        <sz val="11"/>
        <rFont val="Calibri"/>
        <family val="2"/>
        <charset val="204"/>
        <scheme val="minor"/>
      </rPr>
      <t xml:space="preserve">
Размеры: 1525х1525, S= 2.3 м2, Вес 33 кг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</si>
  <si>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РУФ 100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</si>
  <si>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РУФ 100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0.216м3) 3 плит/уп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</si>
  <si>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Фасад 110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</si>
  <si>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Фасад 110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0.216м3) 3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</si>
  <si>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Фасад 120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0.216м3) 3 плит/уп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</si>
  <si>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Фасад 120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</si>
  <si>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РУФ 140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0.216м3) 3 плит/уп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</si>
  <si>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РУФ 140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</si>
  <si>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Фасад 140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 м3) 3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</si>
  <si>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РУФ 120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0.216м3) 3 плит/уп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</si>
  <si>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РУФ 120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</si>
  <si>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Урса М11 Ф </t>
    </r>
    <r>
      <rPr>
        <sz val="11"/>
        <color rgb="FFFF0000"/>
        <rFont val="Calibri"/>
        <family val="2"/>
        <charset val="204"/>
        <scheme val="minor"/>
      </rPr>
      <t xml:space="preserve">50*18000х1200мм  </t>
    </r>
    <r>
      <rPr>
        <sz val="11"/>
        <color rgb="FF002060"/>
        <rFont val="Calibri"/>
        <family val="2"/>
        <charset val="204"/>
        <scheme val="minor"/>
      </rPr>
      <t>Фольголированный</t>
    </r>
    <r>
      <rPr>
        <sz val="11"/>
        <rFont val="Calibri"/>
        <family val="2"/>
        <charset val="204"/>
        <scheme val="minor"/>
      </rPr>
      <t xml:space="preserve">
(21.6 м2, 1.08 м3) 1 рул/уп</t>
    </r>
  </si>
  <si>
    <r>
      <t xml:space="preserve">Урса М25 Ф </t>
    </r>
    <r>
      <rPr>
        <sz val="11"/>
        <color rgb="FFFF0000"/>
        <rFont val="Calibri"/>
        <family val="2"/>
        <charset val="204"/>
        <scheme val="minor"/>
      </rPr>
      <t xml:space="preserve">50*9000х1200мм  </t>
    </r>
    <r>
      <rPr>
        <sz val="11"/>
        <color rgb="FF002060"/>
        <rFont val="Calibri"/>
        <family val="2"/>
        <charset val="204"/>
        <scheme val="minor"/>
      </rPr>
      <t>Фольголированный</t>
    </r>
    <r>
      <rPr>
        <sz val="11"/>
        <rFont val="Calibri"/>
        <family val="2"/>
        <charset val="204"/>
        <scheme val="minor"/>
      </rPr>
      <t xml:space="preserve">
(10.8 м2, 0.54 м3) 1 рул/уп</t>
    </r>
  </si>
  <si>
    <t>ОСП Г. КИРОВ</t>
  </si>
  <si>
    <t>Калевала (Карелия)</t>
  </si>
  <si>
    <t>ОСП КРОНОШПАН</t>
  </si>
  <si>
    <t>Осп плита 8 мм, Калевала (Карелия)
Размеры:  2500х1250</t>
  </si>
  <si>
    <t>Осп плита 11 мм, Калевала (Карелия)
Размеры:  2500х1250</t>
  </si>
  <si>
    <r>
      <t xml:space="preserve">Осп плита 12 мм, Калевала (Карелия)
Размеры:  </t>
    </r>
    <r>
      <rPr>
        <sz val="11"/>
        <color rgb="FFFF0000"/>
        <rFont val="Calibri"/>
        <family val="2"/>
        <charset val="204"/>
        <scheme val="minor"/>
      </rPr>
      <t>2800х1250</t>
    </r>
  </si>
  <si>
    <r>
      <t xml:space="preserve">Осп плита 12 мм, Калевала (Карелия)
Размеры:  </t>
    </r>
    <r>
      <rPr>
        <sz val="11"/>
        <color rgb="FFFF0000"/>
        <rFont val="Calibri"/>
        <family val="2"/>
        <charset val="204"/>
        <scheme val="minor"/>
      </rPr>
      <t>2500х1250</t>
    </r>
  </si>
  <si>
    <t>Осп плита 22 мм, Калевала (Карелия)
Размеры:  2500х1250</t>
  </si>
  <si>
    <t>Осп плита 6 мм, Калевала (Карелия)
Размеры:  2500х1250</t>
  </si>
  <si>
    <t>Осп плита 9 мм, Калевала (Карелия)
Размеры:  2500х1250</t>
  </si>
  <si>
    <t>розница</t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</si>
  <si>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>100 мм</t>
    </r>
    <r>
      <rPr>
        <sz val="11"/>
        <rFont val="Calibri"/>
        <family val="2"/>
        <charset val="204"/>
        <scheme val="minor"/>
      </rPr>
      <t xml:space="preserve">  (1158*580 мм) 
(4 плит/уп) ( 2.74 м2, 0.274 м3)</t>
    </r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</si>
  <si>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 xml:space="preserve">50 мм </t>
    </r>
    <r>
      <rPr>
        <sz val="11"/>
        <rFont val="Calibri"/>
        <family val="2"/>
        <charset val="204"/>
        <scheme val="minor"/>
      </rPr>
      <t>(1180*580 мм) 
(6 плит/уп) (4.1 м2, 0.205 м3)</t>
    </r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</si>
  <si>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>40 мм</t>
    </r>
    <r>
      <rPr>
        <sz val="11"/>
        <rFont val="Calibri"/>
        <family val="2"/>
        <charset val="204"/>
        <scheme val="minor"/>
      </rPr>
      <t xml:space="preserve"> (1180*580 мм) 
(10 плит/уп) (6.8 м2, 0.2737 м3)</t>
    </r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</si>
  <si>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>30 мм</t>
    </r>
    <r>
      <rPr>
        <sz val="11"/>
        <rFont val="Calibri"/>
        <family val="2"/>
        <charset val="204"/>
        <scheme val="minor"/>
      </rPr>
      <t xml:space="preserve"> (1180*580 мм) 
(13 плит/уп) (8.9 м2, 0.267 м3)</t>
    </r>
  </si>
  <si>
    <r>
      <t xml:space="preserve">Пенополистирол "Техноплекс" </t>
    </r>
    <r>
      <rPr>
        <sz val="11"/>
        <color rgb="FFFF0000"/>
        <rFont val="Calibri"/>
        <family val="2"/>
        <charset val="204"/>
        <scheme val="minor"/>
      </rPr>
      <t>20 мм</t>
    </r>
    <r>
      <rPr>
        <sz val="11"/>
        <rFont val="Calibri"/>
        <family val="2"/>
        <charset val="204"/>
        <scheme val="minor"/>
      </rPr>
      <t xml:space="preserve"> (1200*600 мм) 
(20 плит/уп) (14.4 м2, 0.288 м3)</t>
    </r>
  </si>
  <si>
    <r>
      <t xml:space="preserve">Урса М11 </t>
    </r>
    <r>
      <rPr>
        <sz val="11"/>
        <color rgb="FFFF0000"/>
        <rFont val="Calibri"/>
        <family val="2"/>
        <charset val="204"/>
        <scheme val="minor"/>
      </rPr>
      <t>50*10000х1200мм</t>
    </r>
    <r>
      <rPr>
        <sz val="11"/>
        <rFont val="Calibri"/>
        <family val="2"/>
        <charset val="204"/>
        <scheme val="minor"/>
      </rPr>
      <t xml:space="preserve">
(24 м2, 1.2 м3) 2 рул/уп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</si>
  <si>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Экорок 30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</si>
  <si>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Экорок 30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(5.76 м2, 0.288 м3) 8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</si>
  <si>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30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(5.76 м2, 0.288 м3) 8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</si>
  <si>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Экорок 30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</si>
  <si>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30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</si>
  <si>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35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</si>
  <si>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35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</si>
  <si>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45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</si>
  <si>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Вент Фасад 90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</si>
  <si>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Лайт 45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</si>
  <si>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50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</si>
  <si>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50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</si>
  <si>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60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</si>
  <si>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Вент Фасад 80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</si>
  <si>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70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(2.16 м2, 0.216 м3) 3 плит/уп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</si>
  <si>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70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</si>
  <si>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Baswool </t>
    </r>
    <r>
      <rPr>
        <sz val="11"/>
        <color rgb="FF0070C0"/>
        <rFont val="Calibri"/>
        <family val="2"/>
        <charset val="204"/>
        <scheme val="minor"/>
      </rPr>
      <t>Стандарт 60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100х600х1200мм </t>
    </r>
    <r>
      <rPr>
        <sz val="11"/>
        <rFont val="Calibri"/>
        <family val="2"/>
        <charset val="204"/>
        <scheme val="minor"/>
      </rPr>
      <t xml:space="preserve">
(4.32 м2, 0.432 м3) 6 плит/уп</t>
    </r>
  </si>
  <si>
    <r>
      <t xml:space="preserve">Baswool  </t>
    </r>
    <r>
      <rPr>
        <sz val="11"/>
        <color rgb="FF0070C0"/>
        <rFont val="Calibri"/>
        <family val="2"/>
        <charset val="204"/>
        <scheme val="minor"/>
      </rPr>
      <t>Фасад 140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 xml:space="preserve">50х600х1200мм </t>
    </r>
    <r>
      <rPr>
        <sz val="11"/>
        <rFont val="Calibri"/>
        <family val="2"/>
        <charset val="204"/>
        <scheme val="minor"/>
      </rPr>
      <t xml:space="preserve">
(4.32 м2, 0.216 м3) 6 плит/уп </t>
    </r>
  </si>
  <si>
    <r>
      <t xml:space="preserve">Кнауф Каркасные Конструкции TR 044 Termo Roll 
</t>
    </r>
    <r>
      <rPr>
        <sz val="11"/>
        <color rgb="FFFF0000"/>
        <rFont val="Calibri"/>
        <family val="2"/>
        <charset val="204"/>
        <scheme val="minor"/>
      </rPr>
      <t xml:space="preserve">50 1200*10000 </t>
    </r>
    <r>
      <rPr>
        <sz val="11"/>
        <rFont val="Calibri"/>
        <family val="2"/>
        <charset val="204"/>
        <scheme val="minor"/>
      </rPr>
      <t>(</t>
    </r>
    <r>
      <rPr>
        <sz val="11"/>
        <color indexed="8"/>
        <rFont val="Calibri"/>
        <family val="2"/>
        <charset val="204"/>
        <scheme val="minor"/>
      </rPr>
      <t>24 м2, 1.2м3,) 2 рул/уп</t>
    </r>
  </si>
  <si>
    <r>
      <t xml:space="preserve">Изобокс Вент 80,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6 плит/уп</t>
    </r>
  </si>
  <si>
    <r>
      <t xml:space="preserve">Изобокс Вент 80,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(4.32м2, 0.288 м3) 4 плиты/уп</t>
    </r>
  </si>
  <si>
    <r>
      <t xml:space="preserve">Изобокс Инсайд 45,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(8.64 м2, 0.432 м3) 12 плит/уп</t>
    </r>
  </si>
  <si>
    <r>
      <t xml:space="preserve">Изобокс Инсайд 45,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(4.32м2, 0.432 м3) 6 плиты/уп</t>
    </r>
  </si>
  <si>
    <r>
      <t xml:space="preserve">Изобокс Экстралайт-31,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rFont val="Calibri"/>
        <family val="2"/>
        <charset val="204"/>
        <scheme val="minor"/>
      </rPr>
      <t xml:space="preserve">
(4.32 м2, 0.432 м3) 6 плит/уп </t>
    </r>
  </si>
  <si>
    <r>
      <t xml:space="preserve">Изобокс Экстралайт-31,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rFont val="Calibri"/>
        <family val="2"/>
        <charset val="204"/>
        <scheme val="minor"/>
      </rPr>
      <t xml:space="preserve">
(5.76м2, 0.288 м3) 8 плит/уп </t>
    </r>
  </si>
  <si>
    <r>
      <t xml:space="preserve">Техновент Экстра 75,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 (4.32 м2, 0,216 м3) 6 плит/уп</t>
    </r>
  </si>
  <si>
    <r>
      <t>Техновент Экстра 75,</t>
    </r>
    <r>
      <rPr>
        <sz val="11"/>
        <color rgb="FFFF0000"/>
        <rFont val="Calibri"/>
        <family val="2"/>
        <charset val="204"/>
        <scheme val="minor"/>
      </rPr>
      <t xml:space="preserve"> 100х600х1200мм</t>
    </r>
    <r>
      <rPr>
        <sz val="11"/>
        <color indexed="8"/>
        <rFont val="Calibri"/>
        <family val="2"/>
        <charset val="204"/>
        <scheme val="minor"/>
      </rPr>
      <t xml:space="preserve">
(2.88 м2, 0.288 м3 ) 4 плит/уп</t>
    </r>
  </si>
  <si>
    <r>
      <t>Технофас Коттедж 100,</t>
    </r>
    <r>
      <rPr>
        <sz val="11"/>
        <color rgb="FFFF0000"/>
        <rFont val="Calibri"/>
        <family val="2"/>
        <charset val="204"/>
        <scheme val="minor"/>
      </rPr>
      <t xml:space="preserve"> 50х600х1200мм</t>
    </r>
    <r>
      <rPr>
        <sz val="11"/>
        <color indexed="8"/>
        <rFont val="Calibri"/>
        <family val="2"/>
        <charset val="204"/>
        <scheme val="minor"/>
      </rPr>
      <t xml:space="preserve">
(4.32 м2, 0.216 м3) 6 плит/уп</t>
    </r>
  </si>
  <si>
    <r>
      <t xml:space="preserve">Технофас Коттедж  100,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3 плиты/уп</t>
    </r>
  </si>
  <si>
    <r>
      <t xml:space="preserve">Технофас Оптима 125, </t>
    </r>
    <r>
      <rPr>
        <sz val="11"/>
        <color rgb="FFFF0000"/>
        <rFont val="Calibri"/>
        <family val="2"/>
        <charset val="204"/>
        <scheme val="minor"/>
      </rPr>
      <t>50х600х1200мм</t>
    </r>
    <r>
      <rPr>
        <sz val="11"/>
        <color indexed="8"/>
        <rFont val="Calibri"/>
        <family val="2"/>
        <charset val="204"/>
        <scheme val="minor"/>
      </rPr>
      <t xml:space="preserve">
(4.32 м2, 0.216 м3) 6 плит/уп</t>
    </r>
  </si>
  <si>
    <r>
      <t xml:space="preserve">Технофас Оптима 125, </t>
    </r>
    <r>
      <rPr>
        <sz val="11"/>
        <color rgb="FFFF0000"/>
        <rFont val="Calibri"/>
        <family val="2"/>
        <charset val="204"/>
        <scheme val="minor"/>
      </rPr>
      <t>100х600х1200мм</t>
    </r>
    <r>
      <rPr>
        <sz val="11"/>
        <color indexed="8"/>
        <rFont val="Calibri"/>
        <family val="2"/>
        <charset val="204"/>
        <scheme val="minor"/>
      </rPr>
      <t xml:space="preserve">
(2.16 м2, 0.216 м3) 3 плиты/уп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</si>
</sst>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₽"/>
  </numFmts>
  <fonts count="51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u/>
      <sz val="10"/>
      <color rgb="FF0000FF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u/>
      <sz val="10"/>
      <color rgb="FF0000FF"/>
      <name val="Calibri"/>
      <family val="2"/>
      <charset val="204"/>
      <scheme val="minor"/>
    </font>
    <font>
      <b/>
      <u/>
      <sz val="10"/>
      <color rgb="FF0000FF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E36B09"/>
      <name val="Calibri"/>
      <family val="2"/>
      <charset val="204"/>
      <scheme val="minor"/>
    </font>
    <font>
      <sz val="18"/>
      <color rgb="FF0000FF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  <font>
      <sz val="16"/>
      <color rgb="FF0000FF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rgb="FF0000FF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7030A0"/>
      <name val="Calibri"/>
      <family val="2"/>
      <charset val="204"/>
      <scheme val="minor"/>
    </font>
    <font>
      <sz val="18"/>
      <color rgb="FF0000FF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FFCC"/>
        <bgColor rgb="FF66FFC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C2D69B"/>
        <bgColor rgb="FFFFFFFF"/>
      </patternFill>
    </fill>
    <fill>
      <patternFill patternType="solid">
        <fgColor rgb="FFFBD4B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9CCE4"/>
        <bgColor rgb="FF66FFCC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FABF8F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2D69B"/>
        <bgColor rgb="FFC8C8C8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66FFCC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C8C8C8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FF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top"/>
      <protection locked="0"/>
    </xf>
    <xf numFmtId="0" fontId="12" fillId="0" borderId="0">
      <protection locked="0"/>
    </xf>
  </cellStyleXfs>
  <cellXfs count="461">
    <xf numFmtId="0" fontId="0" fillId="0" borderId="0" xfId="0">
      <alignment vertical="center"/>
    </xf>
    <xf numFmtId="0" fontId="6" fillId="0" borderId="0" xfId="0" applyFont="1" applyAlignment="1"/>
    <xf numFmtId="0" fontId="4" fillId="0" borderId="0" xfId="0" applyFont="1" applyFill="1" applyAlignment="1"/>
    <xf numFmtId="0" fontId="8" fillId="3" borderId="3" xfId="1" applyFill="1" applyBorder="1" applyAlignment="1" applyProtection="1">
      <alignment horizontal="center"/>
    </xf>
    <xf numFmtId="0" fontId="4" fillId="0" borderId="0" xfId="0" applyFont="1" applyFill="1" applyAlignment="1"/>
    <xf numFmtId="0" fontId="7" fillId="0" borderId="0" xfId="0" applyFont="1" applyAlignment="1"/>
    <xf numFmtId="0" fontId="7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1" fontId="4" fillId="0" borderId="0" xfId="0" applyNumberFormat="1" applyFont="1" applyAlignment="1"/>
    <xf numFmtId="0" fontId="11" fillId="0" borderId="0" xfId="0" applyFont="1" applyAlignment="1"/>
    <xf numFmtId="0" fontId="7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1" fontId="9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/>
    <xf numFmtId="1" fontId="10" fillId="0" borderId="6" xfId="0" applyNumberFormat="1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1" fontId="13" fillId="20" borderId="1" xfId="0" applyNumberFormat="1" applyFont="1" applyFill="1" applyBorder="1" applyAlignment="1">
      <alignment horizontal="center" vertical="center"/>
    </xf>
    <xf numFmtId="0" fontId="4" fillId="20" borderId="0" xfId="0" applyFont="1" applyFill="1" applyAlignment="1"/>
    <xf numFmtId="0" fontId="0" fillId="20" borderId="0" xfId="0" applyFill="1">
      <alignment vertical="center"/>
    </xf>
    <xf numFmtId="1" fontId="13" fillId="21" borderId="1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7" fillId="3" borderId="1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" fontId="13" fillId="12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/>
    <xf numFmtId="1" fontId="13" fillId="0" borderId="0" xfId="0" applyNumberFormat="1" applyFont="1">
      <alignment vertical="center"/>
    </xf>
    <xf numFmtId="1" fontId="18" fillId="0" borderId="0" xfId="0" applyNumberFormat="1" applyFont="1" applyFill="1" applyAlignment="1"/>
    <xf numFmtId="0" fontId="13" fillId="0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8" fillId="6" borderId="0" xfId="0" applyFont="1" applyFill="1" applyAlignment="1"/>
    <xf numFmtId="0" fontId="20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left"/>
    </xf>
    <xf numFmtId="0" fontId="17" fillId="16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6" fillId="17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2" borderId="0" xfId="0" applyFont="1" applyFill="1" applyBorder="1" applyAlignment="1"/>
    <xf numFmtId="0" fontId="15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0" fontId="14" fillId="0" borderId="0" xfId="0" applyFont="1" applyAlignment="1"/>
    <xf numFmtId="1" fontId="19" fillId="0" borderId="2" xfId="0" applyNumberFormat="1" applyFont="1" applyBorder="1" applyAlignment="1">
      <alignment horizontal="center" vertical="center"/>
    </xf>
    <xf numFmtId="2" fontId="18" fillId="0" borderId="0" xfId="0" applyNumberFormat="1" applyFont="1" applyAlignment="1"/>
    <xf numFmtId="0" fontId="14" fillId="0" borderId="0" xfId="0" applyFont="1" applyFill="1" applyAlignment="1"/>
    <xf numFmtId="0" fontId="13" fillId="2" borderId="1" xfId="0" applyFont="1" applyFill="1" applyBorder="1" applyAlignment="1"/>
    <xf numFmtId="0" fontId="13" fillId="7" borderId="1" xfId="0" applyFont="1" applyFill="1" applyBorder="1" applyAlignment="1">
      <alignment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vertical="center" wrapText="1"/>
    </xf>
    <xf numFmtId="0" fontId="16" fillId="3" borderId="8" xfId="1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center" vertical="center"/>
    </xf>
    <xf numFmtId="0" fontId="13" fillId="8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vertical="center" wrapText="1"/>
    </xf>
    <xf numFmtId="0" fontId="18" fillId="20" borderId="8" xfId="0" applyFont="1" applyFill="1" applyBorder="1" applyAlignment="1">
      <alignment horizontal="center" vertical="center"/>
    </xf>
    <xf numFmtId="0" fontId="18" fillId="22" borderId="8" xfId="0" applyFont="1" applyFill="1" applyBorder="1" applyAlignment="1">
      <alignment horizontal="center" vertical="center"/>
    </xf>
    <xf numFmtId="1" fontId="18" fillId="22" borderId="8" xfId="0" applyNumberFormat="1" applyFont="1" applyFill="1" applyBorder="1" applyAlignment="1">
      <alignment horizontal="center" vertical="center"/>
    </xf>
    <xf numFmtId="1" fontId="18" fillId="20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1" fontId="13" fillId="13" borderId="2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3" fillId="13" borderId="5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8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7" borderId="21" xfId="0" applyFont="1" applyFill="1" applyBorder="1" applyAlignment="1"/>
    <xf numFmtId="0" fontId="13" fillId="0" borderId="8" xfId="0" applyFont="1" applyBorder="1" applyAlignment="1"/>
    <xf numFmtId="0" fontId="13" fillId="12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6" borderId="0" xfId="0" applyFont="1" applyFill="1">
      <alignment vertical="center"/>
    </xf>
    <xf numFmtId="1" fontId="27" fillId="5" borderId="8" xfId="0" applyNumberFormat="1" applyFont="1" applyFill="1" applyBorder="1" applyAlignment="1">
      <alignment horizontal="center" vertical="center" wrapText="1"/>
    </xf>
    <xf numFmtId="1" fontId="27" fillId="0" borderId="8" xfId="0" applyNumberFormat="1" applyFont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5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9" fillId="3" borderId="22" xfId="1" applyFont="1" applyFill="1" applyBorder="1" applyAlignment="1" applyProtection="1">
      <alignment horizontal="center" vertical="center"/>
    </xf>
    <xf numFmtId="1" fontId="13" fillId="5" borderId="15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8" xfId="0" applyFont="1" applyBorder="1" applyAlignment="1">
      <alignment wrapText="1"/>
    </xf>
    <xf numFmtId="3" fontId="27" fillId="5" borderId="20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11" borderId="20" xfId="0" applyNumberFormat="1" applyFont="1" applyFill="1" applyBorder="1" applyAlignment="1">
      <alignment horizontal="center" vertical="center" wrapText="1"/>
    </xf>
    <xf numFmtId="3" fontId="27" fillId="5" borderId="8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3" fontId="27" fillId="11" borderId="8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18" fillId="0" borderId="8" xfId="0" applyFont="1" applyBorder="1" applyAlignment="1"/>
    <xf numFmtId="1" fontId="27" fillId="5" borderId="20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27" fillId="11" borderId="20" xfId="0" applyNumberFormat="1" applyFont="1" applyFill="1" applyBorder="1" applyAlignment="1">
      <alignment horizontal="center" vertical="center" wrapText="1"/>
    </xf>
    <xf numFmtId="1" fontId="27" fillId="7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6" borderId="8" xfId="0" applyFont="1" applyFill="1" applyBorder="1" applyAlignment="1"/>
    <xf numFmtId="0" fontId="18" fillId="0" borderId="8" xfId="0" applyFont="1" applyBorder="1" applyAlignment="1">
      <alignment horizontal="left" vertical="top" wrapText="1"/>
    </xf>
    <xf numFmtId="0" fontId="18" fillId="0" borderId="8" xfId="0" applyFont="1" applyBorder="1" applyAlignment="1">
      <alignment vertical="top" wrapText="1"/>
    </xf>
    <xf numFmtId="0" fontId="25" fillId="3" borderId="1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18" fillId="0" borderId="8" xfId="2" applyFont="1" applyFill="1" applyBorder="1" applyAlignment="1" applyProtection="1">
      <alignment horizontal="left" vertical="top" wrapText="1" shrinkToFit="1"/>
    </xf>
    <xf numFmtId="0" fontId="18" fillId="9" borderId="8" xfId="0" applyFont="1" applyFill="1" applyBorder="1" applyAlignment="1">
      <alignment horizontal="center" vertical="center"/>
    </xf>
    <xf numFmtId="0" fontId="16" fillId="3" borderId="16" xfId="1" applyFont="1" applyFill="1" applyBorder="1" applyAlignment="1" applyProtection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8" fillId="18" borderId="8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/>
    </xf>
    <xf numFmtId="0" fontId="27" fillId="19" borderId="20" xfId="0" applyFont="1" applyFill="1" applyBorder="1" applyAlignment="1">
      <alignment horizontal="left" vertical="center" wrapText="1"/>
    </xf>
    <xf numFmtId="1" fontId="27" fillId="19" borderId="20" xfId="0" applyNumberFormat="1" applyFont="1" applyFill="1" applyBorder="1" applyAlignment="1">
      <alignment horizontal="center" vertical="center" wrapText="1"/>
    </xf>
    <xf numFmtId="0" fontId="27" fillId="19" borderId="8" xfId="0" applyFont="1" applyFill="1" applyBorder="1" applyAlignment="1">
      <alignment horizontal="left" vertical="center" wrapText="1"/>
    </xf>
    <xf numFmtId="1" fontId="27" fillId="19" borderId="8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7" borderId="8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3" fontId="27" fillId="5" borderId="8" xfId="0" applyNumberFormat="1" applyFont="1" applyFill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7" fillId="11" borderId="8" xfId="0" applyNumberFormat="1" applyFont="1" applyFill="1" applyBorder="1" applyAlignment="1">
      <alignment horizontal="center" vertical="center"/>
    </xf>
    <xf numFmtId="3" fontId="27" fillId="11" borderId="17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/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0" fontId="18" fillId="7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35" fillId="3" borderId="1" xfId="1" applyFont="1" applyFill="1" applyBorder="1" applyAlignment="1" applyProtection="1">
      <alignment horizontal="center"/>
    </xf>
    <xf numFmtId="0" fontId="35" fillId="3" borderId="3" xfId="1" applyFont="1" applyFill="1" applyBorder="1" applyAlignment="1" applyProtection="1">
      <alignment horizontal="center"/>
    </xf>
    <xf numFmtId="0" fontId="35" fillId="3" borderId="3" xfId="0" applyFont="1" applyFill="1" applyBorder="1" applyAlignment="1">
      <alignment horizontal="center"/>
    </xf>
    <xf numFmtId="0" fontId="35" fillId="3" borderId="10" xfId="1" applyFont="1" applyFill="1" applyBorder="1" applyAlignment="1" applyProtection="1">
      <alignment horizontal="center"/>
    </xf>
    <xf numFmtId="0" fontId="25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18" fillId="20" borderId="0" xfId="0" applyFont="1" applyFill="1" applyAlignment="1"/>
    <xf numFmtId="0" fontId="13" fillId="20" borderId="0" xfId="0" applyFont="1" applyFill="1">
      <alignment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3" xfId="1" applyFont="1" applyFill="1" applyBorder="1" applyAlignment="1" applyProtection="1">
      <alignment horizontal="center" vertical="center"/>
    </xf>
    <xf numFmtId="0" fontId="36" fillId="3" borderId="10" xfId="0" applyFont="1" applyFill="1" applyBorder="1" applyAlignment="1">
      <alignment horizontal="center"/>
    </xf>
    <xf numFmtId="1" fontId="13" fillId="0" borderId="6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center" vertical="center"/>
    </xf>
    <xf numFmtId="1" fontId="13" fillId="20" borderId="10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left" vertical="center"/>
    </xf>
    <xf numFmtId="0" fontId="31" fillId="0" borderId="0" xfId="0" applyFont="1" applyAlignment="1"/>
    <xf numFmtId="0" fontId="31" fillId="0" borderId="8" xfId="0" applyFont="1" applyBorder="1" applyAlignment="1"/>
    <xf numFmtId="0" fontId="1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5" fillId="3" borderId="18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left" vertical="top" wrapText="1"/>
    </xf>
    <xf numFmtId="0" fontId="27" fillId="20" borderId="8" xfId="0" applyNumberFormat="1" applyFont="1" applyFill="1" applyBorder="1" applyAlignment="1">
      <alignment horizontal="left" vertical="top" wrapText="1"/>
    </xf>
    <xf numFmtId="1" fontId="18" fillId="20" borderId="9" xfId="0" applyNumberFormat="1" applyFont="1" applyFill="1" applyBorder="1" applyAlignment="1">
      <alignment horizontal="center" vertical="center"/>
    </xf>
    <xf numFmtId="1" fontId="18" fillId="20" borderId="1" xfId="0" applyNumberFormat="1" applyFont="1" applyFill="1" applyBorder="1" applyAlignment="1">
      <alignment horizontal="center" vertical="center"/>
    </xf>
    <xf numFmtId="1" fontId="18" fillId="20" borderId="15" xfId="0" applyNumberFormat="1" applyFont="1" applyFill="1" applyBorder="1" applyAlignment="1">
      <alignment horizontal="center" vertical="center"/>
    </xf>
    <xf numFmtId="1" fontId="18" fillId="20" borderId="10" xfId="0" applyNumberFormat="1" applyFont="1" applyFill="1" applyBorder="1" applyAlignment="1">
      <alignment horizontal="center" vertical="center"/>
    </xf>
    <xf numFmtId="1" fontId="18" fillId="5" borderId="10" xfId="0" applyNumberFormat="1" applyFont="1" applyFill="1" applyBorder="1" applyAlignment="1">
      <alignment horizontal="center" vertical="center"/>
    </xf>
    <xf numFmtId="1" fontId="18" fillId="5" borderId="9" xfId="0" applyNumberFormat="1" applyFont="1" applyFill="1" applyBorder="1" applyAlignment="1">
      <alignment horizontal="center" vertical="center"/>
    </xf>
    <xf numFmtId="1" fontId="18" fillId="5" borderId="15" xfId="0" applyNumberFormat="1" applyFont="1" applyFill="1" applyBorder="1" applyAlignment="1">
      <alignment horizontal="center" vertical="center"/>
    </xf>
    <xf numFmtId="1" fontId="18" fillId="23" borderId="14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19" fillId="3" borderId="3" xfId="1" applyFont="1" applyFill="1" applyBorder="1" applyAlignment="1" applyProtection="1">
      <alignment horizontal="center"/>
    </xf>
    <xf numFmtId="0" fontId="25" fillId="3" borderId="5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39" fillId="24" borderId="8" xfId="1" applyFont="1" applyFill="1" applyBorder="1" applyAlignment="1">
      <alignment horizontal="center" vertical="center"/>
      <protection locked="0"/>
    </xf>
    <xf numFmtId="0" fontId="25" fillId="15" borderId="3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 vertical="center"/>
    </xf>
    <xf numFmtId="0" fontId="25" fillId="15" borderId="1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13" fillId="19" borderId="0" xfId="0" applyFont="1" applyFill="1" applyAlignment="1"/>
    <xf numFmtId="0" fontId="25" fillId="15" borderId="11" xfId="0" applyFont="1" applyFill="1" applyBorder="1" applyAlignment="1">
      <alignment horizontal="center" vertical="center"/>
    </xf>
    <xf numFmtId="0" fontId="13" fillId="15" borderId="7" xfId="1" applyFont="1" applyFill="1" applyBorder="1" applyAlignment="1" applyProtection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13" fillId="15" borderId="8" xfId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/>
    <xf numFmtId="0" fontId="13" fillId="0" borderId="20" xfId="0" applyFont="1" applyFill="1" applyBorder="1" applyAlignment="1"/>
    <xf numFmtId="1" fontId="13" fillId="14" borderId="8" xfId="0" applyNumberFormat="1" applyFont="1" applyFill="1" applyBorder="1" applyAlignment="1">
      <alignment horizontal="center" vertical="center"/>
    </xf>
    <xf numFmtId="165" fontId="27" fillId="0" borderId="20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8" xfId="0" applyNumberFormat="1" applyFont="1" applyFill="1" applyBorder="1" applyAlignment="1">
      <alignment horizontal="center" vertical="center" wrapText="1"/>
    </xf>
    <xf numFmtId="165" fontId="27" fillId="0" borderId="2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>
      <alignment vertical="center"/>
    </xf>
    <xf numFmtId="0" fontId="32" fillId="20" borderId="0" xfId="0" applyFont="1" applyFill="1">
      <alignment vertical="center"/>
    </xf>
    <xf numFmtId="165" fontId="27" fillId="5" borderId="8" xfId="0" applyNumberFormat="1" applyFont="1" applyFill="1" applyBorder="1" applyAlignment="1">
      <alignment horizontal="center" vertical="center" wrapText="1"/>
    </xf>
    <xf numFmtId="0" fontId="27" fillId="20" borderId="8" xfId="0" applyFont="1" applyFill="1" applyBorder="1" applyAlignment="1">
      <alignment vertical="center" wrapText="1"/>
    </xf>
    <xf numFmtId="0" fontId="41" fillId="20" borderId="32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20" borderId="8" xfId="0" applyFont="1" applyFill="1" applyBorder="1" applyAlignment="1">
      <alignment horizontal="left" vertical="center" wrapText="1"/>
    </xf>
    <xf numFmtId="0" fontId="29" fillId="3" borderId="22" xfId="1" applyFont="1" applyFill="1" applyBorder="1" applyAlignment="1" applyProtection="1">
      <alignment horizontal="center" vertical="center"/>
    </xf>
    <xf numFmtId="1" fontId="27" fillId="25" borderId="8" xfId="0" applyNumberFormat="1" applyFont="1" applyFill="1" applyBorder="1" applyAlignment="1">
      <alignment horizontal="center" vertical="center" wrapText="1"/>
    </xf>
    <xf numFmtId="1" fontId="27" fillId="25" borderId="8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" fontId="13" fillId="20" borderId="4" xfId="0" applyNumberFormat="1" applyFont="1" applyFill="1" applyBorder="1" applyAlignment="1">
      <alignment horizontal="center" vertical="center"/>
    </xf>
    <xf numFmtId="0" fontId="29" fillId="3" borderId="22" xfId="1" applyFont="1" applyFill="1" applyBorder="1" applyAlignment="1" applyProtection="1">
      <alignment horizontal="center" vertical="center"/>
    </xf>
    <xf numFmtId="0" fontId="29" fillId="3" borderId="22" xfId="1" applyFont="1" applyFill="1" applyBorder="1" applyAlignment="1" applyProtection="1">
      <alignment horizontal="center" vertical="center"/>
    </xf>
    <xf numFmtId="1" fontId="27" fillId="20" borderId="8" xfId="0" applyNumberFormat="1" applyFont="1" applyFill="1" applyBorder="1" applyAlignment="1">
      <alignment horizontal="center" vertical="center" wrapText="1"/>
    </xf>
    <xf numFmtId="1" fontId="27" fillId="20" borderId="8" xfId="0" applyNumberFormat="1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9" borderId="0" xfId="1" applyFont="1" applyFill="1" applyAlignment="1">
      <alignment horizontal="center" vertical="center"/>
      <protection locked="0"/>
    </xf>
    <xf numFmtId="1" fontId="13" fillId="7" borderId="4" xfId="0" applyNumberFormat="1" applyFont="1" applyFill="1" applyBorder="1" applyAlignment="1">
      <alignment horizontal="center" vertical="center"/>
    </xf>
    <xf numFmtId="1" fontId="13" fillId="20" borderId="9" xfId="0" applyNumberFormat="1" applyFont="1" applyFill="1" applyBorder="1" applyAlignment="1">
      <alignment horizontal="center" vertical="center"/>
    </xf>
    <xf numFmtId="1" fontId="13" fillId="20" borderId="6" xfId="0" applyNumberFormat="1" applyFont="1" applyFill="1" applyBorder="1" applyAlignment="1">
      <alignment horizontal="center" vertical="center"/>
    </xf>
    <xf numFmtId="1" fontId="13" fillId="20" borderId="14" xfId="0" applyNumberFormat="1" applyFont="1" applyFill="1" applyBorder="1" applyAlignment="1">
      <alignment horizontal="center" vertical="center"/>
    </xf>
    <xf numFmtId="1" fontId="13" fillId="20" borderId="25" xfId="0" applyNumberFormat="1" applyFont="1" applyFill="1" applyBorder="1" applyAlignment="1">
      <alignment horizontal="center" vertical="center"/>
    </xf>
    <xf numFmtId="0" fontId="25" fillId="15" borderId="9" xfId="0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27" fillId="20" borderId="16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wrapText="1"/>
    </xf>
    <xf numFmtId="0" fontId="7" fillId="19" borderId="8" xfId="1" applyFont="1" applyFill="1" applyBorder="1" applyAlignment="1">
      <alignment horizontal="center" vertical="center"/>
      <protection locked="0"/>
    </xf>
    <xf numFmtId="0" fontId="7" fillId="19" borderId="0" xfId="1" applyFont="1" applyFill="1" applyAlignment="1">
      <alignment horizontal="center" vertical="top"/>
      <protection locked="0"/>
    </xf>
    <xf numFmtId="0" fontId="7" fillId="19" borderId="0" xfId="0" applyFont="1" applyFill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1" fontId="19" fillId="8" borderId="6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1" fontId="19" fillId="9" borderId="6" xfId="0" applyNumberFormat="1" applyFont="1" applyFill="1" applyBorder="1" applyAlignment="1">
      <alignment horizontal="center" vertical="center"/>
    </xf>
    <xf numFmtId="0" fontId="20" fillId="20" borderId="0" xfId="0" applyFont="1" applyFill="1" applyAlignment="1"/>
    <xf numFmtId="0" fontId="13" fillId="21" borderId="0" xfId="0" applyFont="1" applyFill="1" applyBorder="1" applyAlignment="1"/>
    <xf numFmtId="0" fontId="13" fillId="20" borderId="0" xfId="0" applyFont="1" applyFill="1" applyAlignment="1"/>
    <xf numFmtId="0" fontId="18" fillId="20" borderId="8" xfId="0" applyFont="1" applyFill="1" applyBorder="1" applyAlignment="1"/>
    <xf numFmtId="0" fontId="13" fillId="20" borderId="0" xfId="0" applyFont="1" applyFill="1" applyAlignment="1">
      <alignment horizontal="center" vertical="center"/>
    </xf>
    <xf numFmtId="0" fontId="25" fillId="15" borderId="5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/>
    </xf>
    <xf numFmtId="0" fontId="3" fillId="15" borderId="3" xfId="1" applyFont="1" applyFill="1" applyBorder="1" applyAlignment="1" applyProtection="1">
      <alignment horizontal="center"/>
    </xf>
    <xf numFmtId="0" fontId="4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0" xfId="0" applyFont="1" applyBorder="1" applyAlignment="1">
      <alignment vertical="center" wrapText="1"/>
    </xf>
    <xf numFmtId="0" fontId="45" fillId="3" borderId="8" xfId="0" applyFont="1" applyFill="1" applyBorder="1" applyAlignment="1">
      <alignment horizontal="center"/>
    </xf>
    <xf numFmtId="0" fontId="25" fillId="15" borderId="20" xfId="0" applyFont="1" applyFill="1" applyBorder="1" applyAlignment="1">
      <alignment horizontal="center"/>
    </xf>
    <xf numFmtId="0" fontId="3" fillId="15" borderId="8" xfId="1" applyFont="1" applyFill="1" applyBorder="1" applyAlignment="1" applyProtection="1">
      <alignment horizont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3" borderId="10" xfId="1" applyFont="1" applyFill="1" applyBorder="1" applyAlignment="1" applyProtection="1">
      <alignment horizontal="center" vertical="center"/>
    </xf>
    <xf numFmtId="0" fontId="25" fillId="15" borderId="25" xfId="0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3" fillId="15" borderId="3" xfId="1" applyFont="1" applyFill="1" applyBorder="1" applyAlignment="1" applyProtection="1">
      <alignment horizontal="center"/>
    </xf>
    <xf numFmtId="0" fontId="25" fillId="15" borderId="2" xfId="0" applyFont="1" applyFill="1" applyBorder="1" applyAlignment="1">
      <alignment horizontal="center"/>
    </xf>
    <xf numFmtId="0" fontId="25" fillId="15" borderId="3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center"/>
    </xf>
    <xf numFmtId="0" fontId="7" fillId="19" borderId="8" xfId="1" applyFont="1" applyFill="1" applyBorder="1" applyAlignment="1">
      <alignment horizontal="center" vertical="top"/>
      <protection locked="0"/>
    </xf>
    <xf numFmtId="0" fontId="7" fillId="19" borderId="8" xfId="0" applyFont="1" applyFill="1" applyBorder="1" applyAlignment="1">
      <alignment horizontal="center" vertical="center"/>
    </xf>
    <xf numFmtId="0" fontId="7" fillId="19" borderId="20" xfId="0" applyFont="1" applyFill="1" applyBorder="1" applyAlignment="1">
      <alignment horizontal="center" vertical="center"/>
    </xf>
    <xf numFmtId="0" fontId="7" fillId="19" borderId="31" xfId="1" applyFont="1" applyFill="1" applyBorder="1" applyAlignment="1">
      <alignment horizontal="center" vertical="top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5" borderId="9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13" fillId="15" borderId="32" xfId="0" applyFont="1" applyFill="1" applyBorder="1" applyAlignment="1">
      <alignment horizontal="center" vertical="center"/>
    </xf>
    <xf numFmtId="0" fontId="13" fillId="15" borderId="20" xfId="0" applyFont="1" applyFill="1" applyBorder="1" applyAlignment="1">
      <alignment horizontal="center" vertical="center"/>
    </xf>
    <xf numFmtId="0" fontId="13" fillId="15" borderId="14" xfId="0" applyFont="1" applyFill="1" applyBorder="1" applyAlignment="1">
      <alignment horizontal="center" vertical="center"/>
    </xf>
    <xf numFmtId="0" fontId="13" fillId="15" borderId="23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" fontId="48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>
      <alignment vertical="top"/>
      <protection locked="0"/>
    </xf>
    <xf numFmtId="1" fontId="13" fillId="27" borderId="9" xfId="0" applyNumberFormat="1" applyFont="1" applyFill="1" applyBorder="1" applyAlignment="1">
      <alignment horizontal="center" vertical="center"/>
    </xf>
    <xf numFmtId="1" fontId="13" fillId="27" borderId="2" xfId="0" applyNumberFormat="1" applyFont="1" applyFill="1" applyBorder="1" applyAlignment="1">
      <alignment horizontal="center" vertical="center"/>
    </xf>
    <xf numFmtId="1" fontId="13" fillId="27" borderId="19" xfId="0" applyNumberFormat="1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vertical="top" wrapText="1"/>
    </xf>
    <xf numFmtId="1" fontId="18" fillId="20" borderId="4" xfId="0" applyNumberFormat="1" applyFont="1" applyFill="1" applyBorder="1" applyAlignment="1">
      <alignment horizontal="center" vertical="center"/>
    </xf>
    <xf numFmtId="1" fontId="18" fillId="28" borderId="14" xfId="0" applyNumberFormat="1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vertical="center" wrapText="1"/>
    </xf>
    <xf numFmtId="1" fontId="13" fillId="10" borderId="1" xfId="0" applyNumberFormat="1" applyFont="1" applyFill="1" applyBorder="1" applyAlignment="1">
      <alignment horizontal="center" vertical="center"/>
    </xf>
    <xf numFmtId="1" fontId="13" fillId="29" borderId="1" xfId="0" applyNumberFormat="1" applyFont="1" applyFill="1" applyBorder="1" applyAlignment="1">
      <alignment horizontal="center" vertical="center"/>
    </xf>
    <xf numFmtId="1" fontId="19" fillId="29" borderId="2" xfId="0" applyNumberFormat="1" applyFont="1" applyFill="1" applyBorder="1" applyAlignment="1">
      <alignment horizontal="center" vertical="center"/>
    </xf>
    <xf numFmtId="1" fontId="13" fillId="10" borderId="2" xfId="0" applyNumberFormat="1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" fontId="18" fillId="5" borderId="25" xfId="0" applyNumberFormat="1" applyFont="1" applyFill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1" fontId="18" fillId="5" borderId="16" xfId="0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vertical="center" wrapText="1"/>
    </xf>
    <xf numFmtId="1" fontId="13" fillId="31" borderId="1" xfId="0" applyNumberFormat="1" applyFont="1" applyFill="1" applyBorder="1" applyAlignment="1">
      <alignment horizontal="center" vertical="center"/>
    </xf>
    <xf numFmtId="1" fontId="13" fillId="30" borderId="1" xfId="0" applyNumberFormat="1" applyFont="1" applyFill="1" applyBorder="1" applyAlignment="1">
      <alignment horizontal="center" vertical="center"/>
    </xf>
    <xf numFmtId="1" fontId="19" fillId="30" borderId="2" xfId="0" applyNumberFormat="1" applyFont="1" applyFill="1" applyBorder="1" applyAlignment="1">
      <alignment horizontal="center" vertical="center"/>
    </xf>
    <xf numFmtId="1" fontId="13" fillId="31" borderId="5" xfId="0" applyNumberFormat="1" applyFont="1" applyFill="1" applyBorder="1" applyAlignment="1">
      <alignment horizontal="center" vertical="center"/>
    </xf>
    <xf numFmtId="0" fontId="13" fillId="31" borderId="8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1" fontId="13" fillId="30" borderId="2" xfId="0" applyNumberFormat="1" applyFont="1" applyFill="1" applyBorder="1" applyAlignment="1">
      <alignment horizontal="center" vertical="center"/>
    </xf>
    <xf numFmtId="0" fontId="13" fillId="30" borderId="8" xfId="0" applyFont="1" applyFill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0" fillId="6" borderId="0" xfId="0" applyFill="1">
      <alignment vertical="center"/>
    </xf>
    <xf numFmtId="0" fontId="13" fillId="0" borderId="5" xfId="0" applyFont="1" applyBorder="1" applyAlignment="1">
      <alignment vertical="center" wrapText="1"/>
    </xf>
    <xf numFmtId="0" fontId="27" fillId="20" borderId="13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center" vertical="center"/>
    </xf>
    <xf numFmtId="1" fontId="19" fillId="12" borderId="8" xfId="0" applyNumberFormat="1" applyFont="1" applyFill="1" applyBorder="1" applyAlignment="1">
      <alignment horizontal="center" vertical="center"/>
    </xf>
    <xf numFmtId="0" fontId="19" fillId="29" borderId="8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/>
    </xf>
    <xf numFmtId="0" fontId="25" fillId="3" borderId="32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wrapText="1"/>
    </xf>
    <xf numFmtId="0" fontId="13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1" fontId="13" fillId="13" borderId="25" xfId="0" applyNumberFormat="1" applyFont="1" applyFill="1" applyBorder="1" applyAlignment="1">
      <alignment horizontal="center" vertical="center"/>
    </xf>
    <xf numFmtId="1" fontId="13" fillId="13" borderId="6" xfId="0" applyNumberFormat="1" applyFont="1" applyFill="1" applyBorder="1" applyAlignment="1">
      <alignment horizontal="center" vertical="center"/>
    </xf>
    <xf numFmtId="1" fontId="19" fillId="13" borderId="6" xfId="0" applyNumberFormat="1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 vertical="center"/>
    </xf>
    <xf numFmtId="1" fontId="13" fillId="13" borderId="26" xfId="0" applyNumberFormat="1" applyFont="1" applyFill="1" applyBorder="1" applyAlignment="1">
      <alignment horizontal="center" vertical="center"/>
    </xf>
    <xf numFmtId="1" fontId="13" fillId="13" borderId="21" xfId="0" applyNumberFormat="1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 wrapText="1"/>
    </xf>
    <xf numFmtId="0" fontId="25" fillId="15" borderId="19" xfId="0" applyFont="1" applyFill="1" applyBorder="1" applyAlignment="1">
      <alignment horizontal="center" vertical="center"/>
    </xf>
    <xf numFmtId="0" fontId="35" fillId="26" borderId="32" xfId="1" applyFont="1" applyFill="1" applyBorder="1" applyAlignment="1" applyProtection="1">
      <alignment horizontal="center"/>
    </xf>
    <xf numFmtId="0" fontId="18" fillId="20" borderId="32" xfId="0" applyFont="1" applyFill="1" applyBorder="1" applyAlignment="1"/>
    <xf numFmtId="0" fontId="13" fillId="20" borderId="32" xfId="0" applyFont="1" applyFill="1" applyBorder="1" applyAlignment="1"/>
    <xf numFmtId="0" fontId="18" fillId="20" borderId="33" xfId="0" applyFont="1" applyFill="1" applyBorder="1" applyAlignment="1">
      <alignment horizontal="center" vertical="center"/>
    </xf>
    <xf numFmtId="0" fontId="18" fillId="20" borderId="32" xfId="0" applyFont="1" applyFill="1" applyBorder="1" applyAlignment="1">
      <alignment horizontal="center" vertical="center"/>
    </xf>
    <xf numFmtId="0" fontId="13" fillId="20" borderId="32" xfId="0" applyFont="1" applyFill="1" applyBorder="1" applyAlignment="1">
      <alignment horizontal="center" vertical="center"/>
    </xf>
    <xf numFmtId="0" fontId="18" fillId="20" borderId="30" xfId="0" applyFont="1" applyFill="1" applyBorder="1" applyAlignment="1"/>
    <xf numFmtId="0" fontId="18" fillId="2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/>
    <xf numFmtId="1" fontId="13" fillId="20" borderId="32" xfId="0" applyNumberFormat="1" applyFont="1" applyFill="1" applyBorder="1" applyAlignment="1"/>
    <xf numFmtId="1" fontId="19" fillId="14" borderId="8" xfId="0" applyNumberFormat="1" applyFont="1" applyFill="1" applyBorder="1" applyAlignment="1">
      <alignment horizontal="center" vertical="center"/>
    </xf>
    <xf numFmtId="1" fontId="19" fillId="8" borderId="8" xfId="0" applyNumberFormat="1" applyFont="1" applyFill="1" applyBorder="1" applyAlignment="1">
      <alignment horizontal="center" vertical="center"/>
    </xf>
    <xf numFmtId="1" fontId="19" fillId="9" borderId="8" xfId="0" applyNumberFormat="1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40" fillId="20" borderId="8" xfId="1" applyFont="1" applyFill="1" applyBorder="1" applyAlignment="1">
      <alignment horizontal="center" vertical="top"/>
      <protection locked="0"/>
    </xf>
    <xf numFmtId="0" fontId="34" fillId="26" borderId="8" xfId="0" applyFont="1" applyFill="1" applyBorder="1" applyAlignment="1">
      <alignment horizontal="center" vertical="center"/>
    </xf>
    <xf numFmtId="0" fontId="34" fillId="15" borderId="8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/>
    </xf>
    <xf numFmtId="0" fontId="43" fillId="24" borderId="8" xfId="1" applyFont="1" applyFill="1" applyBorder="1" applyAlignment="1">
      <alignment horizontal="center" vertical="center"/>
      <protection locked="0"/>
    </xf>
    <xf numFmtId="0" fontId="37" fillId="3" borderId="8" xfId="1" applyFont="1" applyFill="1" applyBorder="1" applyAlignment="1" applyProtection="1">
      <alignment horizontal="center" vertical="center"/>
    </xf>
    <xf numFmtId="0" fontId="37" fillId="3" borderId="28" xfId="1" applyFont="1" applyFill="1" applyBorder="1" applyAlignment="1" applyProtection="1">
      <alignment horizontal="center" vertical="center"/>
    </xf>
    <xf numFmtId="0" fontId="37" fillId="3" borderId="29" xfId="1" applyFont="1" applyFill="1" applyBorder="1" applyAlignment="1" applyProtection="1">
      <alignment horizontal="center" vertical="center"/>
    </xf>
    <xf numFmtId="0" fontId="37" fillId="3" borderId="30" xfId="1" applyFont="1" applyFill="1" applyBorder="1" applyAlignment="1" applyProtection="1">
      <alignment horizontal="center" vertical="center"/>
    </xf>
    <xf numFmtId="0" fontId="29" fillId="3" borderId="22" xfId="1" applyFont="1" applyFill="1" applyBorder="1" applyAlignment="1" applyProtection="1">
      <alignment horizontal="center" vertical="center"/>
    </xf>
  </cellXfs>
  <cellStyles count="3">
    <cellStyle name="Гиперссылка" xfId="1"/>
    <cellStyle name="Обычный" xfId="0" builtinId="0"/>
    <cellStyle name="표준 10 3" xfId="2"/>
  </cellStyles>
  <dxfs count="0"/>
  <tableStyles count="0" defaultTableStyle="TableStyleMedium2" defaultPivotStyle="PivotStyleLight16"/>
  <colors>
    <mruColors>
      <color rgb="FFDBEEF3"/>
      <color rgb="FF0070C0"/>
      <color rgb="FFB9CCE4"/>
      <color rgb="FFFBD4B4"/>
      <color rgb="FF92D050"/>
      <color rgb="FFFFC000"/>
      <color rgb="FFC2D69B"/>
      <color rgb="FFE5DFEC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367104</xdr:colOff>
      <xdr:row>23</xdr:row>
      <xdr:rowOff>212973</xdr:rowOff>
    </xdr:from>
    <xdr:to>
      <xdr:col>4</xdr:col>
      <xdr:colOff>1006731</xdr:colOff>
      <xdr:row>23</xdr:row>
      <xdr:rowOff>759469</xdr:rowOff>
    </xdr:to>
    <xdr:pic>
      <xdr:nvPicPr>
        <xdr:cNvPr id="2" name="Рисунок 4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69230" y="8743949"/>
          <a:ext cx="639053" cy="54376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379928</xdr:colOff>
      <xdr:row>24</xdr:row>
      <xdr:rowOff>313729</xdr:rowOff>
    </xdr:from>
    <xdr:to>
      <xdr:col>4</xdr:col>
      <xdr:colOff>1016349</xdr:colOff>
      <xdr:row>24</xdr:row>
      <xdr:rowOff>862756</xdr:rowOff>
    </xdr:to>
    <xdr:pic>
      <xdr:nvPicPr>
        <xdr:cNvPr id="3" name="Рисунок 4" descr="5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381874" y="9880211"/>
          <a:ext cx="636325" cy="54630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373516</xdr:colOff>
      <xdr:row>25</xdr:row>
      <xdr:rowOff>316259</xdr:rowOff>
    </xdr:from>
    <xdr:to>
      <xdr:col>4</xdr:col>
      <xdr:colOff>1027571</xdr:colOff>
      <xdr:row>25</xdr:row>
      <xdr:rowOff>874365</xdr:rowOff>
    </xdr:to>
    <xdr:pic>
      <xdr:nvPicPr>
        <xdr:cNvPr id="4" name="Рисунок 5" descr="91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75175" y="11058524"/>
          <a:ext cx="654400" cy="5631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keramzit" TargetMode="External"/><Relationship Id="rId2" Type="http://schemas.openxmlformats.org/officeDocument/2006/relationships/hyperlink" Target="http://&#1089;&#1090;&#1088;&#1086;&#1081;&#1101;&#1082;&#1089;&#1087;&#1077;&#1088;&#1090;.com/armatura-metallicheskaya" TargetMode="External"/><Relationship Id="rId1" Type="http://schemas.openxmlformats.org/officeDocument/2006/relationships/hyperlink" Target="http://&#1089;&#1090;&#1088;&#1086;&#1081;&#1101;&#1082;&#1089;&#1087;&#1077;&#1088;&#1090;.com/armatura-metallicheskaya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&#1089;&#1090;&#1088;&#1086;&#1081;&#1101;&#1082;&#1089;&#1087;&#1077;&#1088;&#1090;.com/armatura-metallicheskay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shpatlevka" TargetMode="External"/><Relationship Id="rId2" Type="http://schemas.openxmlformats.org/officeDocument/2006/relationships/hyperlink" Target="http://&#1089;&#1090;&#1088;&#1086;&#1081;&#1101;&#1082;&#1089;&#1087;&#1077;&#1088;&#1090;.com/shpatlevka" TargetMode="External"/><Relationship Id="rId1" Type="http://schemas.openxmlformats.org/officeDocument/2006/relationships/hyperlink" Target="http://&#1089;&#1090;&#1088;&#1086;&#1081;&#1101;&#1082;&#1089;&#1087;&#1077;&#1088;&#1090;.com/shpatlevka" TargetMode="Externa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bazaltovyj-uteplitel" TargetMode="External"/><Relationship Id="rId2" Type="http://schemas.openxmlformats.org/officeDocument/2006/relationships/hyperlink" Target="http://&#1089;&#1090;&#1088;&#1086;&#1081;&#1101;&#1082;&#1089;&#1087;&#1077;&#1088;&#1090;.com/bazaltovyj-uteplitel" TargetMode="External"/><Relationship Id="rId1" Type="http://schemas.openxmlformats.org/officeDocument/2006/relationships/hyperlink" Target="http://&#1089;&#1090;&#1088;&#1086;&#1081;&#1101;&#1082;&#1089;&#1087;&#1077;&#1088;&#1090;.com/bazaltovyj-uteplitel" TargetMode="External"/><Relationship Id="rId4" Type="http://schemas.openxmlformats.org/officeDocument/2006/relationships/hyperlink" Target="http://&#1089;&#1090;&#1088;&#1086;&#1081;&#1101;&#1082;&#1089;&#1087;&#1077;&#1088;&#1090;.com/bazaltovyj-uteplite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bazaltovyj-uteplitel" TargetMode="External"/><Relationship Id="rId2" Type="http://schemas.openxmlformats.org/officeDocument/2006/relationships/hyperlink" Target="http://&#1089;&#1090;&#1088;&#1086;&#1081;&#1101;&#1082;&#1089;&#1087;&#1077;&#1088;&#1090;.com/bazaltovyj-uteplitel" TargetMode="External"/><Relationship Id="rId1" Type="http://schemas.openxmlformats.org/officeDocument/2006/relationships/hyperlink" Target="http://&#1089;&#1090;&#1088;&#1086;&#1081;&#1101;&#1082;&#1089;&#1087;&#1077;&#1088;&#1090;.com/bazaltovyj-uteplitel" TargetMode="External"/><Relationship Id="rId4" Type="http://schemas.openxmlformats.org/officeDocument/2006/relationships/hyperlink" Target="http://&#1089;&#1090;&#1088;&#1086;&#1081;&#1101;&#1082;&#1089;&#1087;&#1077;&#1088;&#1090;.com/penopol-ekst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90;&#1088;&#1086;&#1081;&#1101;&#1082;&#1089;&#1087;&#1077;&#1088;&#1090;.com/peskobeton" TargetMode="External"/><Relationship Id="rId3" Type="http://schemas.openxmlformats.org/officeDocument/2006/relationships/hyperlink" Target="http://&#1089;&#1090;&#1088;&#1086;&#1081;&#1101;&#1082;&#1089;&#1087;&#1077;&#1088;&#1090;.com/peskobeton" TargetMode="External"/><Relationship Id="rId7" Type="http://schemas.openxmlformats.org/officeDocument/2006/relationships/hyperlink" Target="http://&#1089;&#1090;&#1088;&#1086;&#1081;&#1101;&#1082;&#1089;&#1087;&#1077;&#1088;&#1090;.com/peskobeton" TargetMode="External"/><Relationship Id="rId2" Type="http://schemas.openxmlformats.org/officeDocument/2006/relationships/hyperlink" Target="http://&#1089;&#1090;&#1088;&#1086;&#1081;&#1101;&#1082;&#1089;&#1087;&#1077;&#1088;&#1090;.com/peskobeton" TargetMode="External"/><Relationship Id="rId1" Type="http://schemas.openxmlformats.org/officeDocument/2006/relationships/hyperlink" Target="http://&#1089;&#1090;&#1088;&#1086;&#1081;&#1101;&#1082;&#1089;&#1087;&#1077;&#1088;&#1090;.com/peskobeton" TargetMode="External"/><Relationship Id="rId6" Type="http://schemas.openxmlformats.org/officeDocument/2006/relationships/hyperlink" Target="http://&#1089;&#1090;&#1088;&#1086;&#1081;&#1101;&#1082;&#1089;&#1087;&#1077;&#1088;&#1090;.com/peskobeton" TargetMode="External"/><Relationship Id="rId5" Type="http://schemas.openxmlformats.org/officeDocument/2006/relationships/hyperlink" Target="http://&#1089;&#1090;&#1088;&#1086;&#1081;&#1101;&#1082;&#1089;&#1087;&#1077;&#1088;&#1090;.com/peskobet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&#1089;&#1090;&#1088;&#1086;&#1081;&#1101;&#1082;&#1089;&#1087;&#1077;&#1088;&#1090;.com/peskobeton" TargetMode="External"/><Relationship Id="rId9" Type="http://schemas.openxmlformats.org/officeDocument/2006/relationships/hyperlink" Target="http://&#1089;&#1090;&#1088;&#1086;&#1081;&#1101;&#1082;&#1089;&#1087;&#1077;&#1088;&#1090;.com/peskobet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90;&#1088;&#1086;&#1081;&#1101;&#1082;&#1089;&#1087;&#1077;&#1088;&#1090;.com/bazaltovyj-uteplitel" TargetMode="External"/><Relationship Id="rId3" Type="http://schemas.openxmlformats.org/officeDocument/2006/relationships/hyperlink" Target="http://&#1089;&#1090;&#1088;&#1086;&#1081;&#1101;&#1082;&#1089;&#1087;&#1077;&#1088;&#1090;.com/uteplitel-ursa" TargetMode="External"/><Relationship Id="rId7" Type="http://schemas.openxmlformats.org/officeDocument/2006/relationships/hyperlink" Target="http://&#1089;&#1090;&#1088;&#1086;&#1081;&#1101;&#1082;&#1089;&#1087;&#1077;&#1088;&#1090;.com/bazaltovyj-uteplitel" TargetMode="External"/><Relationship Id="rId2" Type="http://schemas.openxmlformats.org/officeDocument/2006/relationships/hyperlink" Target="http://&#1089;&#1090;&#1088;&#1086;&#1081;&#1101;&#1082;&#1089;&#1087;&#1077;&#1088;&#1090;.com/uteplitel-ursa" TargetMode="External"/><Relationship Id="rId1" Type="http://schemas.openxmlformats.org/officeDocument/2006/relationships/hyperlink" Target="http://&#1089;&#1090;&#1088;&#1086;&#1081;&#1101;&#1082;&#1089;&#1087;&#1077;&#1088;&#1090;.com/mineralnaya-vata" TargetMode="External"/><Relationship Id="rId6" Type="http://schemas.openxmlformats.org/officeDocument/2006/relationships/hyperlink" Target="http://&#1089;&#1090;&#1088;&#1086;&#1081;&#1101;&#1082;&#1089;&#1087;&#1077;&#1088;&#1090;.com/bazaltovyj-uteplitel" TargetMode="External"/><Relationship Id="rId5" Type="http://schemas.openxmlformats.org/officeDocument/2006/relationships/hyperlink" Target="http://&#1089;&#1090;&#1088;&#1086;&#1081;&#1101;&#1082;&#1089;&#1087;&#1077;&#1088;&#1090;.com/bazaltovyj-uteplite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&#1089;&#1090;&#1088;&#1086;&#1081;&#1101;&#1082;&#1089;&#1087;&#1077;&#1088;&#1090;.com/bazaltovyj-uteplitel" TargetMode="External"/><Relationship Id="rId9" Type="http://schemas.openxmlformats.org/officeDocument/2006/relationships/hyperlink" Target="http://&#1089;&#1090;&#1088;&#1086;&#1081;&#1101;&#1082;&#1089;&#1087;&#1077;&#1088;&#1090;.com/bazaltovyj-uteplite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90;&#1088;&#1086;&#1081;&#1101;&#1082;&#1089;&#1087;&#1077;&#1088;&#1090;.com/bazaltovyj-uteplitel" TargetMode="External"/><Relationship Id="rId3" Type="http://schemas.openxmlformats.org/officeDocument/2006/relationships/hyperlink" Target="http://&#1089;&#1090;&#1088;&#1086;&#1081;&#1101;&#1082;&#1089;&#1087;&#1077;&#1088;&#1090;.com/penopol-ekstr/penopolistirol-tehnonikol-30mm.html" TargetMode="External"/><Relationship Id="rId7" Type="http://schemas.openxmlformats.org/officeDocument/2006/relationships/hyperlink" Target="http://&#1089;&#1090;&#1088;&#1086;&#1081;&#1101;&#1082;&#1089;&#1087;&#1077;&#1088;&#1090;.com/penopol-ekstr" TargetMode="External"/><Relationship Id="rId2" Type="http://schemas.openxmlformats.org/officeDocument/2006/relationships/hyperlink" Target="http://&#1089;&#1090;&#1088;&#1086;&#1081;&#1101;&#1082;&#1089;&#1087;&#1077;&#1088;&#1090;.com/penopol-ekstr/penopolistirol-tehnonikol-20mm.html" TargetMode="External"/><Relationship Id="rId1" Type="http://schemas.openxmlformats.org/officeDocument/2006/relationships/hyperlink" Target="http://&#1089;&#1090;&#1088;&#1086;&#1081;&#1101;&#1082;&#1089;&#1087;&#1077;&#1088;&#1090;.com/penopol-ekstr" TargetMode="External"/><Relationship Id="rId6" Type="http://schemas.openxmlformats.org/officeDocument/2006/relationships/hyperlink" Target="http://&#1089;&#1090;&#1088;&#1086;&#1081;&#1101;&#1082;&#1089;&#1087;&#1077;&#1088;&#1090;.com/penopol-ekstr/penopolistirol-tehnonikol-100mm.html" TargetMode="External"/><Relationship Id="rId5" Type="http://schemas.openxmlformats.org/officeDocument/2006/relationships/hyperlink" Target="http://&#1089;&#1090;&#1088;&#1086;&#1081;&#1101;&#1082;&#1089;&#1087;&#1077;&#1088;&#1090;.com/penopol-ekstr/penopolistirol-tehnonikol-50mm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&#1089;&#1090;&#1088;&#1086;&#1081;&#1101;&#1082;&#1089;&#1087;&#1077;&#1088;&#1090;.com/penopol-ekstr/penopolistirol-tehnonikol-40mm.html" TargetMode="External"/><Relationship Id="rId9" Type="http://schemas.openxmlformats.org/officeDocument/2006/relationships/hyperlink" Target="http://&#1089;&#1090;&#1088;&#1086;&#1081;&#1101;&#1082;&#1089;&#1087;&#1077;&#1088;&#1090;.com/bazaltovyj-uteplit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osb-3-osb" TargetMode="External"/><Relationship Id="rId2" Type="http://schemas.openxmlformats.org/officeDocument/2006/relationships/hyperlink" Target="http://&#1089;&#1090;&#1088;&#1086;&#1081;&#1101;&#1082;&#1089;&#1087;&#1077;&#1088;&#1090;.com/fanera-fk" TargetMode="External"/><Relationship Id="rId1" Type="http://schemas.openxmlformats.org/officeDocument/2006/relationships/hyperlink" Target="http://&#1089;&#1090;&#1088;&#1086;&#1081;&#1101;&#1082;&#1089;&#1087;&#1077;&#1088;&#1090;.com/fanera-fk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1;&#1101;&#1082;&#1089;&#1087;&#1077;&#1088;&#1090;.com/gipsokarton-vlagostojkij" TargetMode="External"/><Relationship Id="rId2" Type="http://schemas.openxmlformats.org/officeDocument/2006/relationships/hyperlink" Target="http://&#1089;&#1090;&#1088;&#1086;&#1081;&#1101;&#1082;&#1089;&#1087;&#1077;&#1088;&#1090;.com/gipsokarton-vlagostojkij" TargetMode="External"/><Relationship Id="rId1" Type="http://schemas.openxmlformats.org/officeDocument/2006/relationships/hyperlink" Target="http://&#1089;&#1090;&#1088;&#1086;&#1081;&#1101;&#1082;&#1089;&#1087;&#1077;&#1088;&#1090;.com/gipsokarton-vlagostojkij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90;&#1088;&#1086;&#1081;&#1101;&#1082;&#1089;&#1087;&#1077;&#1088;&#1090;.com/shpatlevka" TargetMode="External"/><Relationship Id="rId13" Type="http://schemas.openxmlformats.org/officeDocument/2006/relationships/hyperlink" Target="http://&#1089;&#1090;&#1088;&#1086;&#1081;&#1101;&#1082;&#1089;&#1087;&#1077;&#1088;&#1090;.com/shpatlevka" TargetMode="External"/><Relationship Id="rId3" Type="http://schemas.openxmlformats.org/officeDocument/2006/relationships/hyperlink" Target="http://&#1089;&#1090;&#1088;&#1086;&#1081;&#1101;&#1082;&#1089;&#1087;&#1077;&#1088;&#1090;.com/shtukaturka" TargetMode="External"/><Relationship Id="rId7" Type="http://schemas.openxmlformats.org/officeDocument/2006/relationships/hyperlink" Target="http://&#1089;&#1090;&#1088;&#1086;&#1081;&#1101;&#1082;&#1089;&#1087;&#1077;&#1088;&#1090;.com/shtukaturka" TargetMode="External"/><Relationship Id="rId12" Type="http://schemas.openxmlformats.org/officeDocument/2006/relationships/hyperlink" Target="http://&#1089;&#1090;&#1088;&#1086;&#1081;&#1101;&#1082;&#1089;&#1087;&#1077;&#1088;&#1090;.com/shpatlevka" TargetMode="External"/><Relationship Id="rId2" Type="http://schemas.openxmlformats.org/officeDocument/2006/relationships/hyperlink" Target="http://&#1089;&#1090;&#1088;&#1086;&#1081;&#1101;&#1082;&#1089;&#1087;&#1077;&#1088;&#1090;.com/shtukaturka" TargetMode="External"/><Relationship Id="rId1" Type="http://schemas.openxmlformats.org/officeDocument/2006/relationships/hyperlink" Target="http://&#1089;&#1090;&#1088;&#1086;&#1081;&#1101;&#1082;&#1089;&#1087;&#1077;&#1088;&#1090;.com/shtukaturka" TargetMode="External"/><Relationship Id="rId6" Type="http://schemas.openxmlformats.org/officeDocument/2006/relationships/hyperlink" Target="http://&#1089;&#1090;&#1088;&#1086;&#1081;&#1101;&#1082;&#1089;&#1087;&#1077;&#1088;&#1090;.com/shpatlevka" TargetMode="External"/><Relationship Id="rId11" Type="http://schemas.openxmlformats.org/officeDocument/2006/relationships/hyperlink" Target="http://&#1089;&#1090;&#1088;&#1086;&#1081;&#1101;&#1082;&#1089;&#1087;&#1077;&#1088;&#1090;.com/shpatlevka" TargetMode="External"/><Relationship Id="rId5" Type="http://schemas.openxmlformats.org/officeDocument/2006/relationships/hyperlink" Target="http://&#1089;&#1090;&#1088;&#1086;&#1081;&#1101;&#1082;&#1089;&#1087;&#1077;&#1088;&#1090;.com/shpatlevka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://&#1089;&#1090;&#1088;&#1086;&#1081;&#1101;&#1082;&#1089;&#1087;&#1077;&#1088;&#1090;.com/shpatlevka" TargetMode="External"/><Relationship Id="rId4" Type="http://schemas.openxmlformats.org/officeDocument/2006/relationships/hyperlink" Target="http://&#1089;&#1090;&#1088;&#1086;&#1081;&#1101;&#1082;&#1089;&#1087;&#1077;&#1088;&#1090;.com/shpatlevka" TargetMode="External"/><Relationship Id="rId9" Type="http://schemas.openxmlformats.org/officeDocument/2006/relationships/hyperlink" Target="http://&#1089;&#1090;&#1088;&#1086;&#1081;&#1101;&#1082;&#1089;&#1087;&#1077;&#1088;&#1090;.com/shpatlevka" TargetMode="External"/><Relationship Id="rId14" Type="http://schemas.openxmlformats.org/officeDocument/2006/relationships/hyperlink" Target="http://&#1089;&#1090;&#1088;&#1086;&#1081;&#1101;&#1082;&#1089;&#1087;&#1077;&#1088;&#1090;.com/shtukaturka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90;&#1088;&#1086;&#1081;&#1101;&#1082;&#1089;&#1087;&#1077;&#1088;&#1090;.com/stekloplastikovaya-armatura/ctekloplastikovaya-armatura-10mm.html" TargetMode="External"/><Relationship Id="rId13" Type="http://schemas.openxmlformats.org/officeDocument/2006/relationships/hyperlink" Target="http://&#1089;&#1090;&#1088;&#1086;&#1081;&#1101;&#1082;&#1089;&#1087;&#1077;&#1088;&#1090;.com/beton/beton-b7-5-m100.html" TargetMode="External"/><Relationship Id="rId18" Type="http://schemas.openxmlformats.org/officeDocument/2006/relationships/hyperlink" Target="http://&#1089;&#1090;&#1088;&#1086;&#1081;&#1101;&#1082;&#1089;&#1087;&#1077;&#1088;&#1090;.com/beton/beton-b25-m350-na-gravii.html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://&#1089;&#1090;&#1088;&#1086;&#1081;&#1101;&#1082;&#1089;&#1087;&#1077;&#1088;&#1090;.com/setka-svarnaya-rulonnaya" TargetMode="External"/><Relationship Id="rId21" Type="http://schemas.openxmlformats.org/officeDocument/2006/relationships/hyperlink" Target="http://&#1089;&#1090;&#1088;&#1086;&#1081;&#1101;&#1082;&#1089;&#1087;&#1077;&#1088;&#1090;.com/beton/beton-b30-m400-na-shchebne.html" TargetMode="External"/><Relationship Id="rId7" Type="http://schemas.openxmlformats.org/officeDocument/2006/relationships/hyperlink" Target="http://&#1089;&#1090;&#1088;&#1086;&#1081;&#1101;&#1082;&#1089;&#1087;&#1077;&#1088;&#1090;.com/stekloplastikovaya-armatura/ctekloplastikovaya-armatura-8mm.html" TargetMode="External"/><Relationship Id="rId12" Type="http://schemas.openxmlformats.org/officeDocument/2006/relationships/hyperlink" Target="http://&#1089;&#1090;&#1088;&#1086;&#1081;&#1101;&#1082;&#1089;&#1087;&#1077;&#1088;&#1090;.com/beton" TargetMode="External"/><Relationship Id="rId17" Type="http://schemas.openxmlformats.org/officeDocument/2006/relationships/hyperlink" Target="http://&#1089;&#1090;&#1088;&#1086;&#1081;&#1101;&#1082;&#1089;&#1087;&#1077;&#1088;&#1090;.com/beton/beton-b22-5-m300.html" TargetMode="External"/><Relationship Id="rId25" Type="http://schemas.openxmlformats.org/officeDocument/2006/relationships/hyperlink" Target="http://&#1089;&#1090;&#1088;&#1086;&#1081;&#1101;&#1082;&#1089;&#1087;&#1077;&#1088;&#1090;.com/beton/rastvor-cementno-kladochnyy-m150.html" TargetMode="External"/><Relationship Id="rId2" Type="http://schemas.openxmlformats.org/officeDocument/2006/relationships/hyperlink" Target="http://&#1089;&#1090;&#1088;&#1086;&#1081;&#1101;&#1082;&#1089;&#1087;&#1077;&#1088;&#1090;.com/setka-rabica" TargetMode="External"/><Relationship Id="rId16" Type="http://schemas.openxmlformats.org/officeDocument/2006/relationships/hyperlink" Target="http://&#1089;&#1090;&#1088;&#1086;&#1081;&#1101;&#1082;&#1089;&#1087;&#1077;&#1088;&#1090;.com/beton/beton-b20-m250.html" TargetMode="External"/><Relationship Id="rId20" Type="http://schemas.openxmlformats.org/officeDocument/2006/relationships/hyperlink" Target="http://&#1089;&#1090;&#1088;&#1086;&#1081;&#1101;&#1082;&#1089;&#1087;&#1077;&#1088;&#1090;.com/beton/beton-b30-m400-na-gravii.html" TargetMode="External"/><Relationship Id="rId1" Type="http://schemas.openxmlformats.org/officeDocument/2006/relationships/hyperlink" Target="http://&#1089;&#1090;&#1088;&#1086;&#1081;&#1101;&#1082;&#1089;&#1087;&#1077;&#1088;&#1090;.com/armiruyushhaya-setka" TargetMode="External"/><Relationship Id="rId6" Type="http://schemas.openxmlformats.org/officeDocument/2006/relationships/hyperlink" Target="http://&#1089;&#1090;&#1088;&#1086;&#1081;&#1101;&#1082;&#1089;&#1087;&#1077;&#1088;&#1090;.com/stekloplastikovaya-armatura/ctekloplastikovaya-armatura-7mm.html" TargetMode="External"/><Relationship Id="rId11" Type="http://schemas.openxmlformats.org/officeDocument/2006/relationships/hyperlink" Target="http://&#1089;&#1090;&#1088;&#1086;&#1081;&#1101;&#1082;&#1089;&#1087;&#1077;&#1088;&#1090;.com/stekloplastikovaya-armatura/ctekloplastikovaya-armatura-16mm.html" TargetMode="External"/><Relationship Id="rId24" Type="http://schemas.openxmlformats.org/officeDocument/2006/relationships/hyperlink" Target="http://&#1089;&#1090;&#1088;&#1086;&#1081;&#1101;&#1082;&#1089;&#1087;&#1077;&#1088;&#1090;.com/beton/rastvor-cementno-kladochnyy-m100.html" TargetMode="External"/><Relationship Id="rId5" Type="http://schemas.openxmlformats.org/officeDocument/2006/relationships/hyperlink" Target="http://&#1089;&#1090;&#1088;&#1086;&#1081;&#1101;&#1082;&#1089;&#1087;&#1077;&#1088;&#1090;.com/stekloplastikovaya-armatura/ctekloplastikovaya-armatura-6mm.html" TargetMode="External"/><Relationship Id="rId15" Type="http://schemas.openxmlformats.org/officeDocument/2006/relationships/hyperlink" Target="http://&#1089;&#1090;&#1088;&#1086;&#1081;&#1101;&#1082;&#1089;&#1087;&#1077;&#1088;&#1090;.com/beton/beton-b15-m200.html" TargetMode="External"/><Relationship Id="rId23" Type="http://schemas.openxmlformats.org/officeDocument/2006/relationships/hyperlink" Target="http://&#1089;&#1090;&#1088;&#1086;&#1081;&#1101;&#1082;&#1089;&#1087;&#1077;&#1088;&#1090;.com/beton/rastvor-cementno-kladochnyy-m75.html" TargetMode="External"/><Relationship Id="rId10" Type="http://schemas.openxmlformats.org/officeDocument/2006/relationships/hyperlink" Target="http://&#1089;&#1090;&#1088;&#1086;&#1081;&#1101;&#1082;&#1089;&#1087;&#1077;&#1088;&#1090;.com/stekloplastikovaya-armatura/ctekloplastikovaya-armatura-14mm.html" TargetMode="External"/><Relationship Id="rId19" Type="http://schemas.openxmlformats.org/officeDocument/2006/relationships/hyperlink" Target="http://&#1089;&#1090;&#1088;&#1086;&#1081;&#1101;&#1082;&#1089;&#1087;&#1077;&#1088;&#1090;.com/beton/beton-b25-m350-na-shchebne.html" TargetMode="External"/><Relationship Id="rId4" Type="http://schemas.openxmlformats.org/officeDocument/2006/relationships/hyperlink" Target="http://&#1089;&#1090;&#1088;&#1086;&#1081;&#1101;&#1082;&#1089;&#1087;&#1077;&#1088;&#1090;.com/stekloplastikovaya-armatura" TargetMode="External"/><Relationship Id="rId9" Type="http://schemas.openxmlformats.org/officeDocument/2006/relationships/hyperlink" Target="http://&#1089;&#1090;&#1088;&#1086;&#1081;&#1101;&#1082;&#1089;&#1087;&#1077;&#1088;&#1090;.com/stekloplastikovaya-armatura/ctekloplastikovaya-armatura-12mm.html" TargetMode="External"/><Relationship Id="rId14" Type="http://schemas.openxmlformats.org/officeDocument/2006/relationships/hyperlink" Target="http://&#1089;&#1090;&#1088;&#1086;&#1081;&#1101;&#1082;&#1089;&#1087;&#1077;&#1088;&#1090;.com/beton/beton-b10-m150.html" TargetMode="External"/><Relationship Id="rId22" Type="http://schemas.openxmlformats.org/officeDocument/2006/relationships/hyperlink" Target="http://&#1089;&#1090;&#1088;&#1086;&#1081;&#1101;&#1082;&#1089;&#1087;&#1077;&#1088;&#1090;.com/beton/rastvor-cementno-kladochnyy-m5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498"/>
  <sheetViews>
    <sheetView topLeftCell="A25" workbookViewId="0">
      <selection activeCell="E13" sqref="E13"/>
    </sheetView>
  </sheetViews>
  <sheetFormatPr defaultColWidth="9" defaultRowHeight="15" customHeight="1" x14ac:dyDescent="0.25"/>
  <cols>
    <col min="1" max="1" width="83.85546875" customWidth="1"/>
    <col min="2" max="2" width="13" customWidth="1"/>
    <col min="3" max="3" width="14.140625" customWidth="1"/>
    <col min="4" max="4" width="14.28515625" customWidth="1"/>
    <col min="5" max="5" width="0.140625" customWidth="1"/>
    <col min="6" max="12" width="8.7109375" customWidth="1"/>
    <col min="13" max="256" width="17" customWidth="1"/>
  </cols>
  <sheetData>
    <row r="1" spans="1:7" ht="27.75" customHeight="1" x14ac:dyDescent="0.25">
      <c r="A1" s="36"/>
      <c r="B1" s="37" t="s">
        <v>6</v>
      </c>
      <c r="C1" s="37" t="s">
        <v>7</v>
      </c>
      <c r="D1" s="38" t="s">
        <v>2</v>
      </c>
      <c r="E1" s="39"/>
    </row>
    <row r="2" spans="1:7" x14ac:dyDescent="0.25">
      <c r="A2" s="239" t="str">
        <f>HYPERLINK("http://стройэксперт.com/armatura-metallicheskaya","Арматура металлическая ")</f>
        <v xml:space="preserve">Арматура металлическая </v>
      </c>
      <c r="B2" s="42" t="s">
        <v>8</v>
      </c>
      <c r="C2" s="41" t="s">
        <v>70</v>
      </c>
      <c r="D2" s="42" t="s">
        <v>202</v>
      </c>
      <c r="E2" s="39"/>
    </row>
    <row r="3" spans="1:7" ht="33" customHeight="1" x14ac:dyDescent="0.25">
      <c r="A3" s="43" t="s">
        <v>71</v>
      </c>
      <c r="B3" s="52"/>
      <c r="C3" s="62"/>
      <c r="D3" s="23" t="s">
        <v>179</v>
      </c>
      <c r="E3" s="39"/>
    </row>
    <row r="4" spans="1:7" ht="30" customHeight="1" x14ac:dyDescent="0.25">
      <c r="A4" s="43" t="s">
        <v>72</v>
      </c>
      <c r="B4" s="52"/>
      <c r="C4" s="62"/>
      <c r="D4" s="23" t="s">
        <v>179</v>
      </c>
      <c r="E4" s="39"/>
    </row>
    <row r="5" spans="1:7" ht="30" customHeight="1" x14ac:dyDescent="0.25">
      <c r="A5" s="43" t="s">
        <v>73</v>
      </c>
      <c r="B5" s="52"/>
      <c r="C5" s="62"/>
      <c r="D5" s="23" t="s">
        <v>179</v>
      </c>
      <c r="E5" s="39"/>
    </row>
    <row r="6" spans="1:7" ht="30" customHeight="1" x14ac:dyDescent="0.25">
      <c r="A6" s="43" t="s">
        <v>74</v>
      </c>
      <c r="B6" s="52"/>
      <c r="C6" s="62"/>
      <c r="D6" s="23" t="s">
        <v>179</v>
      </c>
      <c r="E6" s="39"/>
    </row>
    <row r="7" spans="1:7" ht="30" customHeight="1" x14ac:dyDescent="0.25">
      <c r="A7" s="43" t="s">
        <v>75</v>
      </c>
      <c r="B7" s="52"/>
      <c r="C7" s="62"/>
      <c r="D7" s="23" t="s">
        <v>179</v>
      </c>
      <c r="E7" s="39"/>
    </row>
    <row r="8" spans="1:7" ht="30" customHeight="1" x14ac:dyDescent="0.25">
      <c r="A8" s="43" t="s">
        <v>76</v>
      </c>
      <c r="B8" s="52"/>
      <c r="C8" s="62"/>
      <c r="D8" s="23" t="s">
        <v>179</v>
      </c>
      <c r="E8" s="39"/>
    </row>
    <row r="9" spans="1:7" ht="16.5" customHeight="1" x14ac:dyDescent="0.25">
      <c r="A9" s="240" t="str">
        <f>HYPERLINK("http://стройэксперт.com/armatura-metallicheskaya","Блоки")</f>
        <v>Блоки</v>
      </c>
      <c r="B9" s="70" t="s">
        <v>135</v>
      </c>
      <c r="C9" s="70" t="s">
        <v>77</v>
      </c>
      <c r="D9" s="69" t="s">
        <v>134</v>
      </c>
      <c r="E9" s="249" t="s">
        <v>442</v>
      </c>
      <c r="F9" s="1"/>
    </row>
    <row r="10" spans="1:7" ht="30" customHeight="1" x14ac:dyDescent="0.25">
      <c r="A10" s="193" t="s">
        <v>79</v>
      </c>
      <c r="B10" s="72">
        <f>E10+1</f>
        <v>36</v>
      </c>
      <c r="C10" s="72">
        <f>E10+2</f>
        <v>37</v>
      </c>
      <c r="D10" s="194">
        <f>E10+3</f>
        <v>38</v>
      </c>
      <c r="E10" s="195">
        <v>35</v>
      </c>
    </row>
    <row r="11" spans="1:7" ht="30" customHeight="1" x14ac:dyDescent="0.25">
      <c r="A11" s="193" t="s">
        <v>78</v>
      </c>
      <c r="B11" s="72">
        <f t="shared" ref="B11:B12" si="0">E11+1</f>
        <v>40</v>
      </c>
      <c r="C11" s="72">
        <f t="shared" ref="C11:C12" si="1">E11+2</f>
        <v>41</v>
      </c>
      <c r="D11" s="194">
        <f t="shared" ref="D11:D12" si="2">E11+3</f>
        <v>42</v>
      </c>
      <c r="E11" s="195">
        <v>39</v>
      </c>
      <c r="G11" s="415"/>
    </row>
    <row r="12" spans="1:7" ht="30" customHeight="1" x14ac:dyDescent="0.25">
      <c r="A12" s="193" t="s">
        <v>80</v>
      </c>
      <c r="B12" s="72">
        <f t="shared" si="0"/>
        <v>47</v>
      </c>
      <c r="C12" s="72">
        <f t="shared" si="1"/>
        <v>48</v>
      </c>
      <c r="D12" s="194">
        <f t="shared" si="2"/>
        <v>49</v>
      </c>
      <c r="E12" s="195">
        <v>46</v>
      </c>
    </row>
    <row r="13" spans="1:7" x14ac:dyDescent="0.25">
      <c r="A13" s="241" t="str">
        <f>HYPERLINK("http://стройэксперт.com/keramzit","Керамзит")</f>
        <v>Керамзит</v>
      </c>
      <c r="B13" s="69" t="s">
        <v>121</v>
      </c>
      <c r="C13" s="41" t="s">
        <v>47</v>
      </c>
      <c r="D13" s="41" t="s">
        <v>81</v>
      </c>
      <c r="E13" s="39"/>
      <c r="F13" s="1"/>
    </row>
    <row r="14" spans="1:7" ht="15" customHeight="1" x14ac:dyDescent="0.25">
      <c r="A14" s="173" t="str">
        <f>HYPERLINK("http://стройэксперт.com/keramzit/keramzit-droblyonyy-0-10.html","Керамзит дроблёный 0:10")</f>
        <v>Керамзит дроблёный 0:10</v>
      </c>
      <c r="B14" s="196">
        <v>1620</v>
      </c>
      <c r="C14" s="54">
        <v>1670</v>
      </c>
      <c r="D14" s="23" t="s">
        <v>82</v>
      </c>
      <c r="E14" s="39"/>
    </row>
    <row r="15" spans="1:7" x14ac:dyDescent="0.25">
      <c r="A15" s="173" t="str">
        <f>HYPERLINK("http://стройэксперт.com/keramzit/keramzit-seyanyy-0-10.html","Керамзит сеяный 0:10")</f>
        <v>Керамзит сеяный 0:10</v>
      </c>
      <c r="B15" s="196">
        <v>1760</v>
      </c>
      <c r="C15" s="54">
        <v>1810</v>
      </c>
      <c r="D15" s="23" t="s">
        <v>83</v>
      </c>
      <c r="E15" s="39"/>
    </row>
    <row r="16" spans="1:7" x14ac:dyDescent="0.25">
      <c r="A16" s="173" t="str">
        <f>HYPERLINK("http://стройэксперт.com/keramzit/keramzit-frakciya-10-40.html","Керамзит фракция 10:40")</f>
        <v>Керамзит фракция 10:40</v>
      </c>
      <c r="B16" s="196">
        <v>1520</v>
      </c>
      <c r="C16" s="54">
        <v>1570</v>
      </c>
      <c r="D16" s="197" t="s">
        <v>84</v>
      </c>
      <c r="E16" s="39"/>
    </row>
    <row r="17" spans="1:6" x14ac:dyDescent="0.25">
      <c r="A17" s="229" t="str">
        <f>HYPERLINK("http://стройэксперт.com/armatura-metallicheskaya","Кирпич ")</f>
        <v xml:space="preserve">Кирпич </v>
      </c>
      <c r="B17" s="70" t="s">
        <v>137</v>
      </c>
      <c r="C17" s="198" t="s">
        <v>135</v>
      </c>
      <c r="D17" s="199" t="s">
        <v>134</v>
      </c>
      <c r="E17" s="78"/>
      <c r="F17" s="1"/>
    </row>
    <row r="18" spans="1:6" ht="30" x14ac:dyDescent="0.25">
      <c r="A18" s="117" t="s">
        <v>145</v>
      </c>
      <c r="B18" s="200">
        <v>8.5</v>
      </c>
      <c r="C18" s="200"/>
      <c r="D18" s="200">
        <v>9.5</v>
      </c>
      <c r="E18" s="39"/>
    </row>
    <row r="19" spans="1:6" ht="30" x14ac:dyDescent="0.25">
      <c r="A19" s="117" t="s">
        <v>146</v>
      </c>
      <c r="B19" s="200"/>
      <c r="C19" s="200"/>
      <c r="D19" s="200"/>
      <c r="E19" s="39"/>
    </row>
    <row r="20" spans="1:6" x14ac:dyDescent="0.25">
      <c r="A20" s="135" t="s">
        <v>144</v>
      </c>
      <c r="B20" s="201"/>
      <c r="C20" s="201"/>
      <c r="D20" s="202"/>
      <c r="E20" s="39"/>
    </row>
    <row r="21" spans="1:6" ht="30" x14ac:dyDescent="0.25">
      <c r="A21" s="117" t="s">
        <v>150</v>
      </c>
      <c r="B21" s="201"/>
      <c r="C21" s="201"/>
      <c r="D21" s="202"/>
      <c r="E21" s="39"/>
    </row>
    <row r="22" spans="1:6" ht="30" x14ac:dyDescent="0.25">
      <c r="A22" s="117" t="s">
        <v>147</v>
      </c>
      <c r="B22" s="201"/>
      <c r="C22" s="201"/>
      <c r="D22" s="202"/>
      <c r="E22" s="39"/>
    </row>
    <row r="23" spans="1:6" ht="30" x14ac:dyDescent="0.25">
      <c r="A23" s="117" t="s">
        <v>155</v>
      </c>
      <c r="B23" s="201"/>
      <c r="C23" s="201"/>
      <c r="D23" s="202"/>
      <c r="E23" s="39"/>
    </row>
    <row r="24" spans="1:6" ht="30" x14ac:dyDescent="0.25">
      <c r="A24" s="117" t="s">
        <v>156</v>
      </c>
      <c r="B24" s="201"/>
      <c r="C24" s="201"/>
      <c r="D24" s="202"/>
      <c r="E24" s="39"/>
    </row>
    <row r="25" spans="1:6" ht="30" x14ac:dyDescent="0.25">
      <c r="A25" s="117" t="s">
        <v>151</v>
      </c>
      <c r="B25" s="201"/>
      <c r="C25" s="201"/>
      <c r="D25" s="202"/>
      <c r="E25" s="39"/>
    </row>
    <row r="26" spans="1:6" ht="30" x14ac:dyDescent="0.25">
      <c r="A26" s="117" t="s">
        <v>153</v>
      </c>
      <c r="B26" s="201"/>
      <c r="C26" s="201"/>
      <c r="D26" s="202"/>
      <c r="E26" s="39"/>
    </row>
    <row r="27" spans="1:6" ht="30" x14ac:dyDescent="0.25">
      <c r="A27" s="117" t="s">
        <v>152</v>
      </c>
      <c r="B27" s="201"/>
      <c r="C27" s="201"/>
      <c r="D27" s="202"/>
      <c r="E27" s="39"/>
    </row>
    <row r="28" spans="1:6" ht="30" x14ac:dyDescent="0.25">
      <c r="A28" s="117" t="s">
        <v>148</v>
      </c>
      <c r="B28" s="201"/>
      <c r="C28" s="201"/>
      <c r="D28" s="202"/>
      <c r="E28" s="39"/>
    </row>
    <row r="29" spans="1:6" ht="30" x14ac:dyDescent="0.25">
      <c r="A29" s="117" t="s">
        <v>157</v>
      </c>
      <c r="B29" s="201"/>
      <c r="C29" s="201"/>
      <c r="D29" s="202"/>
      <c r="E29" s="39"/>
    </row>
    <row r="30" spans="1:6" ht="30" x14ac:dyDescent="0.25">
      <c r="A30" s="117" t="s">
        <v>154</v>
      </c>
      <c r="B30" s="203"/>
      <c r="C30" s="201"/>
      <c r="D30" s="202"/>
      <c r="E30" s="39"/>
    </row>
    <row r="31" spans="1:6" ht="30" x14ac:dyDescent="0.25">
      <c r="A31" s="117" t="s">
        <v>149</v>
      </c>
      <c r="B31" s="203"/>
      <c r="C31" s="201"/>
      <c r="D31" s="202"/>
      <c r="E31" s="39"/>
    </row>
    <row r="32" spans="1:6" ht="30" x14ac:dyDescent="0.25">
      <c r="A32" s="117" t="s">
        <v>158</v>
      </c>
      <c r="B32" s="203"/>
      <c r="C32" s="201"/>
      <c r="D32" s="202"/>
      <c r="E32" s="39"/>
    </row>
    <row r="33" spans="1:5" ht="30" x14ac:dyDescent="0.25">
      <c r="A33" s="117" t="s">
        <v>159</v>
      </c>
      <c r="B33" s="203"/>
      <c r="C33" s="201"/>
      <c r="D33" s="202"/>
      <c r="E33" s="39"/>
    </row>
    <row r="34" spans="1:5" ht="30" x14ac:dyDescent="0.25">
      <c r="A34" s="117" t="s">
        <v>160</v>
      </c>
      <c r="B34" s="203"/>
      <c r="C34" s="201"/>
      <c r="D34" s="202"/>
      <c r="E34" s="39"/>
    </row>
    <row r="35" spans="1:5" x14ac:dyDescent="0.25">
      <c r="A35" s="5"/>
      <c r="B35" s="18"/>
      <c r="C35" s="19"/>
    </row>
    <row r="36" spans="1:5" x14ac:dyDescent="0.25">
      <c r="A36" s="5"/>
      <c r="B36" s="18"/>
      <c r="C36" s="19"/>
    </row>
    <row r="37" spans="1:5" x14ac:dyDescent="0.25">
      <c r="A37" s="5"/>
      <c r="B37" s="18"/>
      <c r="C37" s="19"/>
    </row>
    <row r="38" spans="1:5" x14ac:dyDescent="0.25">
      <c r="A38" s="5"/>
      <c r="B38" s="20"/>
      <c r="C38" s="21"/>
    </row>
    <row r="39" spans="1:5" x14ac:dyDescent="0.25">
      <c r="A39" s="5"/>
      <c r="B39" s="18"/>
      <c r="C39" s="19"/>
    </row>
    <row r="40" spans="1:5" x14ac:dyDescent="0.25">
      <c r="A40" s="5"/>
      <c r="B40" s="18"/>
      <c r="C40" s="19"/>
    </row>
    <row r="41" spans="1:5" x14ac:dyDescent="0.25">
      <c r="A41" s="5"/>
      <c r="B41" s="18"/>
      <c r="C41" s="19"/>
    </row>
    <row r="42" spans="1:5" x14ac:dyDescent="0.25">
      <c r="A42" s="5"/>
      <c r="B42" s="18"/>
      <c r="C42" s="19"/>
    </row>
    <row r="43" spans="1:5" x14ac:dyDescent="0.25">
      <c r="A43" s="5"/>
      <c r="B43" s="18"/>
      <c r="C43" s="19"/>
    </row>
    <row r="44" spans="1:5" x14ac:dyDescent="0.25">
      <c r="A44" s="5"/>
      <c r="B44" s="18"/>
      <c r="C44" s="19"/>
    </row>
    <row r="45" spans="1:5" x14ac:dyDescent="0.25">
      <c r="A45" s="5"/>
      <c r="B45" s="18"/>
      <c r="C45" s="19"/>
    </row>
    <row r="46" spans="1:5" x14ac:dyDescent="0.25">
      <c r="A46" s="5"/>
      <c r="B46" s="18"/>
      <c r="C46" s="19"/>
    </row>
    <row r="47" spans="1:5" x14ac:dyDescent="0.25">
      <c r="A47" s="5"/>
      <c r="B47" s="18"/>
      <c r="C47" s="19"/>
    </row>
    <row r="48" spans="1:5" x14ac:dyDescent="0.25">
      <c r="A48" s="5"/>
      <c r="B48" s="18"/>
      <c r="C48" s="19"/>
    </row>
    <row r="49" spans="1:3" x14ac:dyDescent="0.25">
      <c r="A49" s="5"/>
      <c r="B49" s="18"/>
      <c r="C49" s="19"/>
    </row>
    <row r="50" spans="1:3" x14ac:dyDescent="0.25">
      <c r="A50" s="5"/>
      <c r="B50" s="18"/>
      <c r="C50" s="19"/>
    </row>
    <row r="51" spans="1:3" x14ac:dyDescent="0.25">
      <c r="A51" s="5"/>
      <c r="B51" s="18"/>
      <c r="C51" s="19"/>
    </row>
    <row r="52" spans="1:3" x14ac:dyDescent="0.25">
      <c r="A52" s="5"/>
      <c r="B52" s="18"/>
      <c r="C52" s="19"/>
    </row>
    <row r="53" spans="1:3" x14ac:dyDescent="0.25">
      <c r="A53" s="5"/>
      <c r="B53" s="18"/>
      <c r="C53" s="19"/>
    </row>
    <row r="54" spans="1:3" x14ac:dyDescent="0.25">
      <c r="A54" s="5"/>
      <c r="B54" s="18"/>
      <c r="C54" s="19"/>
    </row>
    <row r="55" spans="1:3" x14ac:dyDescent="0.25">
      <c r="A55" s="5"/>
      <c r="B55" s="18"/>
      <c r="C55" s="19"/>
    </row>
    <row r="56" spans="1:3" x14ac:dyDescent="0.25">
      <c r="A56" s="5"/>
      <c r="B56" s="18"/>
      <c r="C56" s="19"/>
    </row>
    <row r="57" spans="1:3" x14ac:dyDescent="0.25">
      <c r="A57" s="5"/>
      <c r="B57" s="18"/>
      <c r="C57" s="19"/>
    </row>
    <row r="58" spans="1:3" x14ac:dyDescent="0.25">
      <c r="A58" s="5"/>
      <c r="B58" s="18"/>
      <c r="C58" s="19"/>
    </row>
    <row r="59" spans="1:3" x14ac:dyDescent="0.25">
      <c r="A59" s="5"/>
      <c r="B59" s="18"/>
      <c r="C59" s="19"/>
    </row>
    <row r="60" spans="1:3" x14ac:dyDescent="0.25">
      <c r="A60" s="5"/>
      <c r="B60" s="18"/>
      <c r="C60" s="19"/>
    </row>
    <row r="61" spans="1:3" x14ac:dyDescent="0.25">
      <c r="A61" s="5"/>
      <c r="B61" s="18"/>
      <c r="C61" s="19"/>
    </row>
    <row r="62" spans="1:3" x14ac:dyDescent="0.25">
      <c r="A62" s="5"/>
      <c r="B62" s="18"/>
      <c r="C62" s="19"/>
    </row>
    <row r="63" spans="1:3" x14ac:dyDescent="0.25">
      <c r="A63" s="5"/>
      <c r="B63" s="18"/>
      <c r="C63" s="19"/>
    </row>
    <row r="64" spans="1:3" x14ac:dyDescent="0.25">
      <c r="A64" s="5"/>
      <c r="B64" s="18"/>
      <c r="C64" s="19"/>
    </row>
    <row r="65" spans="1:3" x14ac:dyDescent="0.25">
      <c r="A65" s="5"/>
      <c r="B65" s="18"/>
      <c r="C65" s="19"/>
    </row>
    <row r="66" spans="1:3" x14ac:dyDescent="0.25">
      <c r="A66" s="5"/>
      <c r="B66" s="18"/>
      <c r="C66" s="19"/>
    </row>
    <row r="67" spans="1:3" x14ac:dyDescent="0.25">
      <c r="A67" s="5"/>
      <c r="B67" s="18"/>
      <c r="C67" s="19"/>
    </row>
    <row r="68" spans="1:3" x14ac:dyDescent="0.25">
      <c r="A68" s="5"/>
      <c r="B68" s="18"/>
      <c r="C68" s="19"/>
    </row>
    <row r="69" spans="1:3" x14ac:dyDescent="0.25">
      <c r="A69" s="5"/>
      <c r="B69" s="18"/>
      <c r="C69" s="19"/>
    </row>
    <row r="70" spans="1:3" x14ac:dyDescent="0.25">
      <c r="A70" s="5"/>
      <c r="B70" s="18"/>
      <c r="C70" s="19"/>
    </row>
    <row r="71" spans="1:3" x14ac:dyDescent="0.25">
      <c r="A71" s="5"/>
      <c r="B71" s="18"/>
      <c r="C71" s="19"/>
    </row>
    <row r="72" spans="1:3" x14ac:dyDescent="0.25">
      <c r="A72" s="5"/>
      <c r="B72" s="18"/>
      <c r="C72" s="19"/>
    </row>
    <row r="73" spans="1:3" x14ac:dyDescent="0.25">
      <c r="A73" s="5"/>
      <c r="B73" s="18"/>
      <c r="C73" s="19"/>
    </row>
    <row r="74" spans="1:3" x14ac:dyDescent="0.25">
      <c r="A74" s="5"/>
      <c r="B74" s="18"/>
      <c r="C74" s="19"/>
    </row>
    <row r="75" spans="1:3" x14ac:dyDescent="0.25">
      <c r="A75" s="5"/>
      <c r="B75" s="18"/>
      <c r="C75" s="19"/>
    </row>
    <row r="76" spans="1:3" x14ac:dyDescent="0.25">
      <c r="A76" s="5"/>
      <c r="B76" s="18"/>
      <c r="C76" s="19"/>
    </row>
    <row r="77" spans="1:3" x14ac:dyDescent="0.25">
      <c r="A77" s="5"/>
      <c r="B77" s="18"/>
      <c r="C77" s="19"/>
    </row>
    <row r="78" spans="1:3" x14ac:dyDescent="0.25">
      <c r="A78" s="5"/>
      <c r="B78" s="18"/>
      <c r="C78" s="19"/>
    </row>
    <row r="79" spans="1:3" x14ac:dyDescent="0.25">
      <c r="A79" s="5"/>
      <c r="B79" s="18"/>
      <c r="C79" s="19"/>
    </row>
    <row r="80" spans="1:3" x14ac:dyDescent="0.25">
      <c r="A80" s="5"/>
      <c r="B80" s="18"/>
      <c r="C80" s="19"/>
    </row>
    <row r="81" spans="1:4" x14ac:dyDescent="0.25">
      <c r="A81" s="5"/>
      <c r="B81" s="18"/>
      <c r="C81" s="19"/>
    </row>
    <row r="82" spans="1:4" x14ac:dyDescent="0.25">
      <c r="A82" s="5"/>
      <c r="B82" s="18"/>
      <c r="C82" s="19"/>
    </row>
    <row r="83" spans="1:4" x14ac:dyDescent="0.25">
      <c r="A83" s="5"/>
      <c r="B83" s="18"/>
      <c r="C83" s="19"/>
    </row>
    <row r="84" spans="1:4" x14ac:dyDescent="0.25">
      <c r="A84" s="5"/>
      <c r="B84" s="18"/>
      <c r="C84" s="19"/>
    </row>
    <row r="85" spans="1:4" x14ac:dyDescent="0.25">
      <c r="A85" s="5"/>
      <c r="B85" s="18"/>
      <c r="C85" s="19"/>
    </row>
    <row r="86" spans="1:4" x14ac:dyDescent="0.25">
      <c r="A86" s="5"/>
      <c r="B86" s="18"/>
      <c r="C86" s="19"/>
    </row>
    <row r="87" spans="1:4" x14ac:dyDescent="0.25">
      <c r="A87" s="5"/>
      <c r="B87" s="18"/>
      <c r="C87" s="19"/>
    </row>
    <row r="88" spans="1:4" x14ac:dyDescent="0.25">
      <c r="A88" s="5"/>
      <c r="B88" s="18"/>
      <c r="C88" s="19"/>
    </row>
    <row r="89" spans="1:4" x14ac:dyDescent="0.25">
      <c r="A89" s="5"/>
      <c r="B89" s="18"/>
      <c r="C89" s="19"/>
    </row>
    <row r="90" spans="1:4" x14ac:dyDescent="0.25">
      <c r="A90" s="5"/>
      <c r="B90" s="18"/>
      <c r="C90" s="19"/>
    </row>
    <row r="91" spans="1:4" x14ac:dyDescent="0.25">
      <c r="A91" s="5"/>
      <c r="B91" s="18"/>
      <c r="C91" s="19"/>
      <c r="D91" s="12"/>
    </row>
    <row r="92" spans="1:4" x14ac:dyDescent="0.25">
      <c r="A92" s="5"/>
      <c r="B92" s="18"/>
      <c r="C92" s="19"/>
      <c r="D92" s="12"/>
    </row>
    <row r="93" spans="1:4" x14ac:dyDescent="0.25">
      <c r="A93" s="5"/>
      <c r="B93" s="18"/>
      <c r="C93" s="19"/>
      <c r="D93" s="12"/>
    </row>
    <row r="94" spans="1:4" x14ac:dyDescent="0.25">
      <c r="A94" s="5"/>
      <c r="B94" s="18"/>
      <c r="C94" s="19"/>
      <c r="D94" s="12"/>
    </row>
    <row r="95" spans="1:4" x14ac:dyDescent="0.25">
      <c r="A95" s="5"/>
      <c r="B95" s="18"/>
      <c r="C95" s="19"/>
      <c r="D95" s="12"/>
    </row>
    <row r="96" spans="1:4" x14ac:dyDescent="0.25">
      <c r="A96" s="5"/>
      <c r="B96" s="18"/>
      <c r="C96" s="19"/>
      <c r="D96" s="12"/>
    </row>
    <row r="97" spans="1:4" x14ac:dyDescent="0.25">
      <c r="A97" s="5"/>
      <c r="B97" s="18"/>
      <c r="C97" s="19"/>
      <c r="D97" s="12"/>
    </row>
    <row r="98" spans="1:4" x14ac:dyDescent="0.25">
      <c r="A98" s="5"/>
      <c r="B98" s="18"/>
      <c r="C98" s="19"/>
      <c r="D98" s="12"/>
    </row>
    <row r="99" spans="1:4" x14ac:dyDescent="0.25">
      <c r="A99" s="5"/>
      <c r="B99" s="18"/>
      <c r="C99" s="19"/>
      <c r="D99" s="12"/>
    </row>
    <row r="100" spans="1:4" x14ac:dyDescent="0.25">
      <c r="A100" s="5"/>
      <c r="B100" s="18"/>
      <c r="C100" s="19"/>
      <c r="D100" s="12"/>
    </row>
    <row r="101" spans="1:4" x14ac:dyDescent="0.25">
      <c r="A101" s="5"/>
      <c r="B101" s="18"/>
      <c r="C101" s="19"/>
      <c r="D101" s="12"/>
    </row>
    <row r="102" spans="1:4" x14ac:dyDescent="0.25">
      <c r="A102" s="5"/>
      <c r="B102" s="18"/>
      <c r="C102" s="19"/>
      <c r="D102" s="12"/>
    </row>
    <row r="103" spans="1:4" x14ac:dyDescent="0.25">
      <c r="A103" s="5"/>
      <c r="B103" s="18"/>
      <c r="C103" s="19"/>
      <c r="D103" s="12"/>
    </row>
    <row r="104" spans="1:4" x14ac:dyDescent="0.25">
      <c r="A104" s="5"/>
      <c r="B104" s="18"/>
      <c r="C104" s="19"/>
      <c r="D104" s="12"/>
    </row>
    <row r="105" spans="1:4" x14ac:dyDescent="0.25">
      <c r="A105" s="5"/>
      <c r="B105" s="18"/>
      <c r="C105" s="19"/>
      <c r="D105" s="12"/>
    </row>
    <row r="106" spans="1:4" x14ac:dyDescent="0.25">
      <c r="A106" s="5"/>
      <c r="B106" s="18"/>
      <c r="C106" s="19"/>
      <c r="D106" s="12"/>
    </row>
    <row r="107" spans="1:4" x14ac:dyDescent="0.25">
      <c r="A107" s="5"/>
      <c r="B107" s="18"/>
      <c r="C107" s="19"/>
      <c r="D107" s="12"/>
    </row>
    <row r="108" spans="1:4" x14ac:dyDescent="0.25">
      <c r="A108" s="5"/>
      <c r="B108" s="18"/>
      <c r="C108" s="19"/>
      <c r="D108" s="12"/>
    </row>
    <row r="109" spans="1:4" x14ac:dyDescent="0.25">
      <c r="A109" s="5"/>
      <c r="B109" s="18"/>
      <c r="C109" s="19"/>
      <c r="D109" s="12"/>
    </row>
    <row r="110" spans="1:4" x14ac:dyDescent="0.25">
      <c r="A110" s="5"/>
      <c r="B110" s="18"/>
      <c r="C110" s="19"/>
      <c r="D110" s="12"/>
    </row>
    <row r="111" spans="1:4" x14ac:dyDescent="0.25">
      <c r="A111" s="5"/>
      <c r="B111" s="18"/>
      <c r="C111" s="19"/>
      <c r="D111" s="12"/>
    </row>
    <row r="112" spans="1:4" x14ac:dyDescent="0.25">
      <c r="A112" s="5"/>
      <c r="B112" s="18"/>
      <c r="C112" s="19"/>
      <c r="D112" s="12"/>
    </row>
    <row r="113" spans="1:4" x14ac:dyDescent="0.25">
      <c r="A113" s="5"/>
      <c r="B113" s="18"/>
      <c r="C113" s="19"/>
      <c r="D113" s="12"/>
    </row>
    <row r="114" spans="1:4" x14ac:dyDescent="0.25">
      <c r="A114" s="5"/>
      <c r="B114" s="18"/>
      <c r="C114" s="19"/>
      <c r="D114" s="12"/>
    </row>
    <row r="115" spans="1:4" x14ac:dyDescent="0.25">
      <c r="A115" s="5"/>
      <c r="B115" s="18"/>
      <c r="C115" s="19"/>
      <c r="D115" s="12"/>
    </row>
    <row r="116" spans="1:4" x14ac:dyDescent="0.25">
      <c r="A116" s="5"/>
      <c r="B116" s="18"/>
      <c r="C116" s="19"/>
      <c r="D116" s="12"/>
    </row>
    <row r="117" spans="1:4" x14ac:dyDescent="0.25">
      <c r="A117" s="5"/>
      <c r="B117" s="18"/>
      <c r="C117" s="19"/>
      <c r="D117" s="12"/>
    </row>
    <row r="118" spans="1:4" x14ac:dyDescent="0.25">
      <c r="A118" s="5"/>
      <c r="B118" s="18"/>
      <c r="C118" s="19"/>
      <c r="D118" s="12"/>
    </row>
    <row r="119" spans="1:4" x14ac:dyDescent="0.25">
      <c r="A119" s="5"/>
      <c r="B119" s="18"/>
      <c r="C119" s="19"/>
      <c r="D119" s="12"/>
    </row>
    <row r="120" spans="1:4" x14ac:dyDescent="0.25">
      <c r="A120" s="5"/>
      <c r="B120" s="18"/>
      <c r="C120" s="19"/>
      <c r="D120" s="12"/>
    </row>
    <row r="121" spans="1:4" x14ac:dyDescent="0.25">
      <c r="A121" s="5"/>
      <c r="B121" s="18"/>
      <c r="C121" s="19"/>
      <c r="D121" s="12"/>
    </row>
    <row r="122" spans="1:4" x14ac:dyDescent="0.25">
      <c r="A122" s="5"/>
      <c r="B122" s="18"/>
      <c r="C122" s="19"/>
      <c r="D122" s="12"/>
    </row>
    <row r="123" spans="1:4" x14ac:dyDescent="0.25">
      <c r="A123" s="5"/>
      <c r="B123" s="18"/>
      <c r="C123" s="19"/>
      <c r="D123" s="12"/>
    </row>
    <row r="124" spans="1:4" x14ac:dyDescent="0.25">
      <c r="A124" s="5"/>
      <c r="B124" s="18"/>
      <c r="C124" s="19"/>
      <c r="D124" s="12"/>
    </row>
    <row r="125" spans="1:4" x14ac:dyDescent="0.25">
      <c r="A125" s="5"/>
      <c r="B125" s="18"/>
      <c r="C125" s="19"/>
      <c r="D125" s="12"/>
    </row>
    <row r="126" spans="1:4" x14ac:dyDescent="0.25">
      <c r="A126" s="5"/>
      <c r="B126" s="18"/>
      <c r="C126" s="19"/>
      <c r="D126" s="12"/>
    </row>
    <row r="127" spans="1:4" x14ac:dyDescent="0.25">
      <c r="A127" s="5"/>
      <c r="B127" s="18"/>
      <c r="C127" s="19"/>
      <c r="D127" s="12"/>
    </row>
    <row r="128" spans="1:4" x14ac:dyDescent="0.25">
      <c r="A128" s="5"/>
      <c r="B128" s="18"/>
      <c r="C128" s="19"/>
      <c r="D128" s="12"/>
    </row>
    <row r="129" spans="1:4" x14ac:dyDescent="0.25">
      <c r="A129" s="5"/>
      <c r="B129" s="18"/>
      <c r="C129" s="19"/>
      <c r="D129" s="12"/>
    </row>
    <row r="130" spans="1:4" x14ac:dyDescent="0.25">
      <c r="A130" s="5"/>
      <c r="B130" s="18"/>
      <c r="C130" s="19"/>
      <c r="D130" s="12"/>
    </row>
    <row r="131" spans="1:4" x14ac:dyDescent="0.25">
      <c r="A131" s="5"/>
      <c r="B131" s="18"/>
      <c r="C131" s="19"/>
      <c r="D131" s="12"/>
    </row>
    <row r="132" spans="1:4" x14ac:dyDescent="0.25">
      <c r="A132" s="5"/>
      <c r="B132" s="18"/>
      <c r="C132" s="19"/>
      <c r="D132" s="12"/>
    </row>
    <row r="133" spans="1:4" x14ac:dyDescent="0.25">
      <c r="A133" s="5"/>
      <c r="B133" s="18"/>
      <c r="C133" s="19"/>
      <c r="D133" s="12"/>
    </row>
    <row r="134" spans="1:4" x14ac:dyDescent="0.25">
      <c r="A134" s="5"/>
      <c r="B134" s="18"/>
      <c r="C134" s="19"/>
      <c r="D134" s="12"/>
    </row>
    <row r="135" spans="1:4" x14ac:dyDescent="0.25">
      <c r="A135" s="5"/>
      <c r="B135" s="18"/>
      <c r="C135" s="19"/>
      <c r="D135" s="12"/>
    </row>
    <row r="136" spans="1:4" x14ac:dyDescent="0.25">
      <c r="A136" s="5"/>
      <c r="B136" s="18"/>
      <c r="C136" s="19"/>
      <c r="D136" s="12"/>
    </row>
    <row r="137" spans="1:4" x14ac:dyDescent="0.25">
      <c r="A137" s="5"/>
      <c r="B137" s="18"/>
      <c r="C137" s="19"/>
      <c r="D137" s="12"/>
    </row>
    <row r="138" spans="1:4" x14ac:dyDescent="0.25">
      <c r="A138" s="5"/>
      <c r="B138" s="18"/>
      <c r="C138" s="19"/>
      <c r="D138" s="12"/>
    </row>
    <row r="139" spans="1:4" x14ac:dyDescent="0.25">
      <c r="A139" s="5"/>
      <c r="B139" s="18"/>
      <c r="C139" s="19"/>
      <c r="D139" s="12"/>
    </row>
    <row r="140" spans="1:4" x14ac:dyDescent="0.25">
      <c r="A140" s="5"/>
      <c r="B140" s="18"/>
      <c r="C140" s="19"/>
      <c r="D140" s="12"/>
    </row>
    <row r="141" spans="1:4" x14ac:dyDescent="0.25">
      <c r="A141" s="5"/>
      <c r="B141" s="18"/>
      <c r="C141" s="19"/>
      <c r="D141" s="12"/>
    </row>
    <row r="142" spans="1:4" x14ac:dyDescent="0.25">
      <c r="A142" s="5"/>
      <c r="B142" s="18"/>
      <c r="C142" s="19"/>
      <c r="D142" s="12"/>
    </row>
    <row r="143" spans="1:4" x14ac:dyDescent="0.25">
      <c r="A143" s="5"/>
      <c r="B143" s="18"/>
      <c r="C143" s="19"/>
      <c r="D143" s="12"/>
    </row>
    <row r="144" spans="1:4" x14ac:dyDescent="0.25">
      <c r="A144" s="5"/>
      <c r="B144" s="18"/>
      <c r="C144" s="19"/>
      <c r="D144" s="12"/>
    </row>
    <row r="145" spans="1:4" x14ac:dyDescent="0.25">
      <c r="A145" s="5"/>
      <c r="B145" s="18"/>
      <c r="C145" s="19"/>
      <c r="D145" s="12"/>
    </row>
    <row r="146" spans="1:4" x14ac:dyDescent="0.25">
      <c r="A146" s="5"/>
      <c r="B146" s="18"/>
      <c r="C146" s="19"/>
      <c r="D146" s="12"/>
    </row>
    <row r="147" spans="1:4" x14ac:dyDescent="0.25">
      <c r="A147" s="5"/>
      <c r="B147" s="18"/>
      <c r="C147" s="19"/>
      <c r="D147" s="12"/>
    </row>
    <row r="148" spans="1:4" x14ac:dyDescent="0.25">
      <c r="A148" s="5"/>
      <c r="B148" s="18"/>
      <c r="C148" s="19"/>
      <c r="D148" s="12"/>
    </row>
    <row r="149" spans="1:4" x14ac:dyDescent="0.25">
      <c r="A149" s="5"/>
      <c r="B149" s="18"/>
      <c r="C149" s="19"/>
      <c r="D149" s="12"/>
    </row>
    <row r="150" spans="1:4" x14ac:dyDescent="0.25">
      <c r="A150" s="5"/>
      <c r="B150" s="18"/>
      <c r="C150" s="19"/>
      <c r="D150" s="12"/>
    </row>
    <row r="151" spans="1:4" x14ac:dyDescent="0.25">
      <c r="A151" s="5"/>
      <c r="B151" s="18"/>
      <c r="C151" s="19"/>
      <c r="D151" s="12"/>
    </row>
    <row r="152" spans="1:4" x14ac:dyDescent="0.25">
      <c r="A152" s="5"/>
      <c r="B152" s="18"/>
      <c r="C152" s="19"/>
      <c r="D152" s="12"/>
    </row>
    <row r="153" spans="1:4" x14ac:dyDescent="0.25">
      <c r="A153" s="5"/>
      <c r="B153" s="18"/>
      <c r="C153" s="19"/>
      <c r="D153" s="12"/>
    </row>
    <row r="154" spans="1:4" x14ac:dyDescent="0.25">
      <c r="A154" s="5"/>
      <c r="B154" s="18"/>
      <c r="C154" s="19"/>
      <c r="D154" s="12"/>
    </row>
    <row r="155" spans="1:4" x14ac:dyDescent="0.25">
      <c r="A155" s="5"/>
      <c r="B155" s="18"/>
      <c r="C155" s="19"/>
      <c r="D155" s="12"/>
    </row>
    <row r="156" spans="1:4" x14ac:dyDescent="0.25">
      <c r="A156" s="5"/>
      <c r="B156" s="18"/>
      <c r="C156" s="19"/>
      <c r="D156" s="12"/>
    </row>
    <row r="157" spans="1:4" x14ac:dyDescent="0.25">
      <c r="A157" s="5"/>
      <c r="B157" s="18"/>
      <c r="C157" s="19"/>
      <c r="D157" s="12"/>
    </row>
    <row r="158" spans="1:4" x14ac:dyDescent="0.25">
      <c r="A158" s="5"/>
      <c r="B158" s="18"/>
      <c r="C158" s="19"/>
      <c r="D158" s="12"/>
    </row>
    <row r="159" spans="1:4" x14ac:dyDescent="0.25">
      <c r="A159" s="5"/>
      <c r="B159" s="18"/>
      <c r="C159" s="19"/>
      <c r="D159" s="12"/>
    </row>
    <row r="160" spans="1:4" x14ac:dyDescent="0.25">
      <c r="A160" s="5"/>
      <c r="B160" s="18"/>
      <c r="C160" s="19"/>
      <c r="D160" s="12"/>
    </row>
    <row r="161" spans="1:4" x14ac:dyDescent="0.25">
      <c r="A161" s="5"/>
      <c r="B161" s="18"/>
      <c r="C161" s="19"/>
      <c r="D161" s="12"/>
    </row>
    <row r="162" spans="1:4" x14ac:dyDescent="0.25">
      <c r="A162" s="5"/>
      <c r="B162" s="18"/>
      <c r="C162" s="19"/>
      <c r="D162" s="12"/>
    </row>
    <row r="163" spans="1:4" x14ac:dyDescent="0.25">
      <c r="A163" s="5"/>
      <c r="B163" s="18"/>
      <c r="C163" s="19"/>
      <c r="D163" s="12"/>
    </row>
    <row r="164" spans="1:4" x14ac:dyDescent="0.25">
      <c r="A164" s="5"/>
      <c r="B164" s="18"/>
      <c r="C164" s="19"/>
      <c r="D164" s="12"/>
    </row>
    <row r="165" spans="1:4" x14ac:dyDescent="0.25">
      <c r="A165" s="5"/>
      <c r="B165" s="18"/>
      <c r="C165" s="19"/>
      <c r="D165" s="12"/>
    </row>
    <row r="166" spans="1:4" x14ac:dyDescent="0.25">
      <c r="A166" s="5"/>
      <c r="B166" s="18"/>
      <c r="C166" s="19"/>
      <c r="D166" s="12"/>
    </row>
    <row r="167" spans="1:4" x14ac:dyDescent="0.25">
      <c r="A167" s="5"/>
      <c r="B167" s="18"/>
      <c r="C167" s="19"/>
      <c r="D167" s="12"/>
    </row>
    <row r="168" spans="1:4" x14ac:dyDescent="0.25">
      <c r="A168" s="5"/>
      <c r="B168" s="18"/>
      <c r="C168" s="19"/>
      <c r="D168" s="12"/>
    </row>
    <row r="169" spans="1:4" x14ac:dyDescent="0.25">
      <c r="A169" s="5"/>
      <c r="B169" s="18"/>
      <c r="C169" s="19"/>
      <c r="D169" s="12"/>
    </row>
    <row r="170" spans="1:4" x14ac:dyDescent="0.25">
      <c r="A170" s="5"/>
      <c r="B170" s="18"/>
      <c r="C170" s="19"/>
      <c r="D170" s="12"/>
    </row>
    <row r="171" spans="1:4" x14ac:dyDescent="0.25">
      <c r="A171" s="5"/>
      <c r="B171" s="18"/>
      <c r="C171" s="19"/>
      <c r="D171" s="12"/>
    </row>
    <row r="172" spans="1:4" x14ac:dyDescent="0.25">
      <c r="A172" s="5"/>
      <c r="B172" s="18"/>
      <c r="C172" s="19"/>
      <c r="D172" s="12"/>
    </row>
    <row r="173" spans="1:4" x14ac:dyDescent="0.25">
      <c r="A173" s="5"/>
      <c r="B173" s="18"/>
      <c r="C173" s="19"/>
      <c r="D173" s="12"/>
    </row>
    <row r="174" spans="1:4" x14ac:dyDescent="0.25">
      <c r="A174" s="5"/>
      <c r="B174" s="18"/>
      <c r="C174" s="19"/>
      <c r="D174" s="12"/>
    </row>
    <row r="175" spans="1:4" x14ac:dyDescent="0.25">
      <c r="A175" s="5"/>
      <c r="B175" s="18"/>
      <c r="C175" s="19"/>
      <c r="D175" s="12"/>
    </row>
    <row r="176" spans="1:4" x14ac:dyDescent="0.25">
      <c r="A176" s="5"/>
      <c r="B176" s="18"/>
      <c r="C176" s="19"/>
      <c r="D176" s="12"/>
    </row>
    <row r="177" spans="1:4" x14ac:dyDescent="0.25">
      <c r="A177" s="5"/>
      <c r="B177" s="18"/>
      <c r="C177" s="19"/>
      <c r="D177" s="12"/>
    </row>
    <row r="178" spans="1:4" x14ac:dyDescent="0.25">
      <c r="A178" s="5"/>
      <c r="B178" s="18"/>
      <c r="C178" s="19"/>
      <c r="D178" s="12"/>
    </row>
    <row r="179" spans="1:4" x14ac:dyDescent="0.25">
      <c r="A179" s="5"/>
      <c r="B179" s="18"/>
      <c r="C179" s="19"/>
      <c r="D179" s="12"/>
    </row>
    <row r="180" spans="1:4" x14ac:dyDescent="0.25">
      <c r="A180" s="5"/>
      <c r="B180" s="18"/>
      <c r="C180" s="19"/>
      <c r="D180" s="12"/>
    </row>
    <row r="181" spans="1:4" x14ac:dyDescent="0.25">
      <c r="A181" s="5"/>
      <c r="B181" s="18"/>
      <c r="C181" s="19"/>
      <c r="D181" s="12"/>
    </row>
    <row r="182" spans="1:4" x14ac:dyDescent="0.25">
      <c r="A182" s="5"/>
      <c r="B182" s="18"/>
      <c r="C182" s="19"/>
      <c r="D182" s="12"/>
    </row>
    <row r="183" spans="1:4" x14ac:dyDescent="0.25">
      <c r="A183" s="5"/>
      <c r="B183" s="18"/>
      <c r="C183" s="19"/>
      <c r="D183" s="12"/>
    </row>
    <row r="184" spans="1:4" x14ac:dyDescent="0.25">
      <c r="A184" s="5"/>
      <c r="B184" s="18"/>
      <c r="C184" s="19"/>
      <c r="D184" s="12"/>
    </row>
    <row r="185" spans="1:4" x14ac:dyDescent="0.25">
      <c r="A185" s="5"/>
      <c r="B185" s="18"/>
      <c r="C185" s="19"/>
      <c r="D185" s="12"/>
    </row>
    <row r="186" spans="1:4" x14ac:dyDescent="0.25">
      <c r="A186" s="5"/>
      <c r="B186" s="18"/>
      <c r="C186" s="19"/>
      <c r="D186" s="12"/>
    </row>
    <row r="187" spans="1:4" x14ac:dyDescent="0.25">
      <c r="A187" s="5"/>
      <c r="B187" s="18"/>
      <c r="C187" s="19"/>
      <c r="D187" s="12"/>
    </row>
    <row r="188" spans="1:4" x14ac:dyDescent="0.25">
      <c r="A188" s="5"/>
      <c r="B188" s="18"/>
      <c r="C188" s="19"/>
      <c r="D188" s="12"/>
    </row>
    <row r="189" spans="1:4" x14ac:dyDescent="0.25">
      <c r="A189" s="5"/>
      <c r="B189" s="18"/>
      <c r="C189" s="19"/>
      <c r="D189" s="12"/>
    </row>
    <row r="190" spans="1:4" x14ac:dyDescent="0.25">
      <c r="A190" s="5"/>
      <c r="B190" s="18"/>
      <c r="C190" s="19"/>
      <c r="D190" s="12"/>
    </row>
    <row r="191" spans="1:4" x14ac:dyDescent="0.25">
      <c r="A191" s="5"/>
      <c r="B191" s="18"/>
      <c r="C191" s="19"/>
      <c r="D191" s="12"/>
    </row>
    <row r="192" spans="1:4" x14ac:dyDescent="0.25">
      <c r="A192" s="5"/>
      <c r="B192" s="18"/>
      <c r="C192" s="19"/>
      <c r="D192" s="12"/>
    </row>
    <row r="193" spans="1:4" x14ac:dyDescent="0.25">
      <c r="A193" s="5"/>
      <c r="B193" s="18"/>
      <c r="C193" s="19"/>
      <c r="D193" s="12"/>
    </row>
    <row r="194" spans="1:4" x14ac:dyDescent="0.25">
      <c r="A194" s="5"/>
      <c r="B194" s="18"/>
      <c r="C194" s="19"/>
      <c r="D194" s="12"/>
    </row>
    <row r="195" spans="1:4" x14ac:dyDescent="0.25">
      <c r="A195" s="5"/>
      <c r="B195" s="18"/>
      <c r="C195" s="19"/>
      <c r="D195" s="12"/>
    </row>
    <row r="196" spans="1:4" x14ac:dyDescent="0.25">
      <c r="A196" s="5"/>
      <c r="B196" s="18"/>
      <c r="C196" s="19"/>
      <c r="D196" s="12"/>
    </row>
    <row r="197" spans="1:4" x14ac:dyDescent="0.25">
      <c r="A197" s="5"/>
      <c r="B197" s="18"/>
      <c r="C197" s="19"/>
      <c r="D197" s="12"/>
    </row>
    <row r="198" spans="1:4" x14ac:dyDescent="0.25">
      <c r="A198" s="5"/>
      <c r="B198" s="18"/>
      <c r="C198" s="19"/>
      <c r="D198" s="12"/>
    </row>
    <row r="199" spans="1:4" x14ac:dyDescent="0.25">
      <c r="A199" s="5"/>
      <c r="B199" s="18"/>
      <c r="C199" s="19"/>
      <c r="D199" s="12"/>
    </row>
    <row r="200" spans="1:4" x14ac:dyDescent="0.25">
      <c r="A200" s="5"/>
      <c r="B200" s="18"/>
      <c r="C200" s="19"/>
      <c r="D200" s="12"/>
    </row>
    <row r="201" spans="1:4" x14ac:dyDescent="0.25">
      <c r="A201" s="5"/>
      <c r="B201" s="18"/>
      <c r="C201" s="19"/>
      <c r="D201" s="12"/>
    </row>
    <row r="202" spans="1:4" x14ac:dyDescent="0.25">
      <c r="A202" s="5"/>
      <c r="B202" s="18"/>
      <c r="C202" s="19"/>
      <c r="D202" s="12"/>
    </row>
    <row r="203" spans="1:4" x14ac:dyDescent="0.25">
      <c r="A203" s="5"/>
      <c r="B203" s="18"/>
      <c r="C203" s="19"/>
      <c r="D203" s="12"/>
    </row>
    <row r="204" spans="1:4" x14ac:dyDescent="0.25">
      <c r="A204" s="5"/>
      <c r="B204" s="18"/>
      <c r="C204" s="19"/>
      <c r="D204" s="12"/>
    </row>
    <row r="205" spans="1:4" x14ac:dyDescent="0.25">
      <c r="A205" s="5"/>
      <c r="B205" s="18"/>
      <c r="C205" s="19"/>
      <c r="D205" s="12"/>
    </row>
    <row r="206" spans="1:4" x14ac:dyDescent="0.25">
      <c r="A206" s="5"/>
      <c r="B206" s="18"/>
      <c r="C206" s="19"/>
      <c r="D206" s="12"/>
    </row>
    <row r="207" spans="1:4" x14ac:dyDescent="0.25">
      <c r="A207" s="5"/>
      <c r="B207" s="18"/>
      <c r="C207" s="19"/>
      <c r="D207" s="12"/>
    </row>
    <row r="208" spans="1:4" x14ac:dyDescent="0.25">
      <c r="A208" s="5"/>
      <c r="B208" s="18"/>
      <c r="C208" s="19"/>
      <c r="D208" s="12"/>
    </row>
    <row r="209" spans="1:4" x14ac:dyDescent="0.25">
      <c r="A209" s="5"/>
      <c r="B209" s="18"/>
      <c r="C209" s="19"/>
      <c r="D209" s="12"/>
    </row>
    <row r="210" spans="1:4" x14ac:dyDescent="0.25">
      <c r="A210" s="5"/>
      <c r="B210" s="18"/>
      <c r="C210" s="19"/>
      <c r="D210" s="12"/>
    </row>
    <row r="211" spans="1:4" x14ac:dyDescent="0.25">
      <c r="A211" s="5"/>
      <c r="B211" s="18"/>
      <c r="C211" s="19"/>
      <c r="D211" s="12"/>
    </row>
    <row r="212" spans="1:4" x14ac:dyDescent="0.25">
      <c r="A212" s="5"/>
      <c r="B212" s="18"/>
      <c r="C212" s="19"/>
      <c r="D212" s="12"/>
    </row>
    <row r="213" spans="1:4" x14ac:dyDescent="0.25">
      <c r="A213" s="5"/>
      <c r="B213" s="18"/>
      <c r="C213" s="19"/>
      <c r="D213" s="12"/>
    </row>
    <row r="214" spans="1:4" x14ac:dyDescent="0.25">
      <c r="A214" s="5"/>
      <c r="B214" s="18"/>
      <c r="C214" s="19"/>
      <c r="D214" s="12"/>
    </row>
    <row r="215" spans="1:4" x14ac:dyDescent="0.25">
      <c r="A215" s="5"/>
      <c r="B215" s="18"/>
      <c r="C215" s="19"/>
      <c r="D215" s="12"/>
    </row>
    <row r="216" spans="1:4" x14ac:dyDescent="0.25">
      <c r="A216" s="5"/>
      <c r="B216" s="18"/>
      <c r="C216" s="19"/>
      <c r="D216" s="12"/>
    </row>
    <row r="217" spans="1:4" x14ac:dyDescent="0.25">
      <c r="A217" s="5"/>
      <c r="B217" s="18"/>
      <c r="C217" s="19"/>
      <c r="D217" s="12"/>
    </row>
    <row r="218" spans="1:4" x14ac:dyDescent="0.25">
      <c r="A218" s="5"/>
      <c r="B218" s="18"/>
      <c r="C218" s="19"/>
      <c r="D218" s="12"/>
    </row>
    <row r="219" spans="1:4" x14ac:dyDescent="0.25">
      <c r="A219" s="5"/>
      <c r="B219" s="18"/>
      <c r="C219" s="19"/>
      <c r="D219" s="12"/>
    </row>
    <row r="220" spans="1:4" x14ac:dyDescent="0.25">
      <c r="A220" s="5"/>
      <c r="B220" s="18"/>
      <c r="C220" s="19"/>
      <c r="D220" s="12"/>
    </row>
    <row r="221" spans="1:4" x14ac:dyDescent="0.25">
      <c r="A221" s="5"/>
      <c r="B221" s="18"/>
      <c r="C221" s="19"/>
      <c r="D221" s="12"/>
    </row>
    <row r="222" spans="1:4" x14ac:dyDescent="0.25">
      <c r="A222" s="5"/>
      <c r="B222" s="18"/>
      <c r="C222" s="19"/>
      <c r="D222" s="12"/>
    </row>
    <row r="223" spans="1:4" x14ac:dyDescent="0.25">
      <c r="A223" s="5"/>
      <c r="B223" s="18"/>
      <c r="C223" s="19"/>
      <c r="D223" s="12"/>
    </row>
    <row r="224" spans="1:4" x14ac:dyDescent="0.25">
      <c r="A224" s="5"/>
      <c r="B224" s="18"/>
      <c r="C224" s="19"/>
      <c r="D224" s="12"/>
    </row>
    <row r="225" spans="1:4" x14ac:dyDescent="0.25">
      <c r="A225" s="5"/>
      <c r="B225" s="18"/>
      <c r="C225" s="19"/>
      <c r="D225" s="12"/>
    </row>
    <row r="226" spans="1:4" x14ac:dyDescent="0.25">
      <c r="A226" s="5"/>
      <c r="B226" s="18"/>
      <c r="C226" s="19"/>
      <c r="D226" s="12"/>
    </row>
    <row r="227" spans="1:4" x14ac:dyDescent="0.25">
      <c r="A227" s="5"/>
      <c r="B227" s="18"/>
      <c r="C227" s="19"/>
      <c r="D227" s="12"/>
    </row>
    <row r="228" spans="1:4" x14ac:dyDescent="0.25">
      <c r="A228" s="5"/>
      <c r="B228" s="18"/>
      <c r="C228" s="19"/>
      <c r="D228" s="12"/>
    </row>
    <row r="229" spans="1:4" x14ac:dyDescent="0.25">
      <c r="A229" s="5"/>
      <c r="B229" s="18"/>
      <c r="C229" s="19"/>
      <c r="D229" s="12"/>
    </row>
    <row r="230" spans="1:4" x14ac:dyDescent="0.25">
      <c r="A230" s="5"/>
      <c r="B230" s="18"/>
      <c r="C230" s="19"/>
      <c r="D230" s="12"/>
    </row>
    <row r="231" spans="1:4" x14ac:dyDescent="0.25">
      <c r="A231" s="5"/>
      <c r="B231" s="18"/>
      <c r="C231" s="19"/>
      <c r="D231" s="12"/>
    </row>
    <row r="232" spans="1:4" x14ac:dyDescent="0.25">
      <c r="A232" s="5"/>
      <c r="B232" s="18"/>
      <c r="C232" s="19"/>
      <c r="D232" s="12"/>
    </row>
    <row r="233" spans="1:4" x14ac:dyDescent="0.25">
      <c r="A233" s="5"/>
      <c r="B233" s="18"/>
      <c r="C233" s="19"/>
      <c r="D233" s="12"/>
    </row>
    <row r="234" spans="1:4" x14ac:dyDescent="0.25">
      <c r="A234" s="5"/>
      <c r="B234" s="18"/>
      <c r="C234" s="19"/>
      <c r="D234" s="12"/>
    </row>
    <row r="235" spans="1:4" x14ac:dyDescent="0.25">
      <c r="A235" s="5"/>
      <c r="B235" s="18"/>
      <c r="C235" s="19"/>
      <c r="D235" s="12"/>
    </row>
    <row r="236" spans="1:4" x14ac:dyDescent="0.25">
      <c r="A236" s="5"/>
      <c r="B236" s="18"/>
      <c r="C236" s="19"/>
      <c r="D236" s="12"/>
    </row>
    <row r="237" spans="1:4" x14ac:dyDescent="0.25">
      <c r="A237" s="5"/>
      <c r="B237" s="18"/>
      <c r="C237" s="19"/>
      <c r="D237" s="12"/>
    </row>
    <row r="238" spans="1:4" x14ac:dyDescent="0.25">
      <c r="A238" s="5"/>
      <c r="B238" s="18"/>
      <c r="C238" s="19"/>
      <c r="D238" s="12"/>
    </row>
    <row r="239" spans="1:4" x14ac:dyDescent="0.25">
      <c r="A239" s="5"/>
      <c r="B239" s="18"/>
      <c r="C239" s="19"/>
      <c r="D239" s="12"/>
    </row>
    <row r="240" spans="1:4" x14ac:dyDescent="0.25">
      <c r="A240" s="5"/>
      <c r="B240" s="18"/>
      <c r="C240" s="19"/>
      <c r="D240" s="12"/>
    </row>
    <row r="241" spans="1:4" x14ac:dyDescent="0.25">
      <c r="A241" s="5"/>
      <c r="B241" s="18"/>
      <c r="C241" s="19"/>
      <c r="D241" s="12"/>
    </row>
    <row r="242" spans="1:4" x14ac:dyDescent="0.25">
      <c r="A242" s="5"/>
      <c r="B242" s="18"/>
      <c r="C242" s="19"/>
      <c r="D242" s="12"/>
    </row>
    <row r="243" spans="1:4" x14ac:dyDescent="0.25">
      <c r="A243" s="5"/>
      <c r="B243" s="18"/>
      <c r="C243" s="19"/>
      <c r="D243" s="12"/>
    </row>
    <row r="244" spans="1:4" x14ac:dyDescent="0.25">
      <c r="A244" s="5"/>
      <c r="B244" s="18"/>
      <c r="C244" s="19"/>
      <c r="D244" s="12"/>
    </row>
    <row r="245" spans="1:4" x14ac:dyDescent="0.25">
      <c r="A245" s="5"/>
      <c r="B245" s="18"/>
      <c r="C245" s="19"/>
      <c r="D245" s="12"/>
    </row>
    <row r="246" spans="1:4" x14ac:dyDescent="0.25">
      <c r="A246" s="5"/>
      <c r="B246" s="18"/>
      <c r="C246" s="19"/>
      <c r="D246" s="12"/>
    </row>
    <row r="247" spans="1:4" x14ac:dyDescent="0.25">
      <c r="A247" s="5"/>
      <c r="B247" s="18"/>
      <c r="C247" s="19"/>
      <c r="D247" s="12"/>
    </row>
    <row r="248" spans="1:4" x14ac:dyDescent="0.25">
      <c r="A248" s="5"/>
      <c r="B248" s="18"/>
      <c r="C248" s="19"/>
      <c r="D248" s="12"/>
    </row>
    <row r="249" spans="1:4" x14ac:dyDescent="0.25">
      <c r="A249" s="5"/>
      <c r="B249" s="18"/>
      <c r="C249" s="19"/>
      <c r="D249" s="12"/>
    </row>
    <row r="250" spans="1:4" x14ac:dyDescent="0.25">
      <c r="A250" s="5"/>
      <c r="B250" s="18"/>
      <c r="C250" s="19"/>
      <c r="D250" s="12"/>
    </row>
    <row r="251" spans="1:4" x14ac:dyDescent="0.25">
      <c r="A251" s="5"/>
      <c r="B251" s="18"/>
      <c r="C251" s="19"/>
      <c r="D251" s="12"/>
    </row>
    <row r="252" spans="1:4" x14ac:dyDescent="0.25">
      <c r="A252" s="5"/>
      <c r="B252" s="18"/>
      <c r="C252" s="19"/>
      <c r="D252" s="12"/>
    </row>
    <row r="253" spans="1:4" x14ac:dyDescent="0.25">
      <c r="A253" s="5"/>
      <c r="B253" s="18"/>
      <c r="C253" s="19"/>
      <c r="D253" s="12"/>
    </row>
    <row r="254" spans="1:4" x14ac:dyDescent="0.25">
      <c r="A254" s="5"/>
      <c r="B254" s="18"/>
      <c r="C254" s="19"/>
      <c r="D254" s="12"/>
    </row>
    <row r="255" spans="1:4" x14ac:dyDescent="0.25">
      <c r="A255" s="5"/>
      <c r="B255" s="18"/>
      <c r="C255" s="19"/>
      <c r="D255" s="12"/>
    </row>
    <row r="256" spans="1:4" x14ac:dyDescent="0.25">
      <c r="A256" s="5"/>
      <c r="B256" s="18"/>
      <c r="C256" s="19"/>
      <c r="D256" s="12"/>
    </row>
    <row r="257" spans="1:4" x14ac:dyDescent="0.25">
      <c r="A257" s="5"/>
      <c r="B257" s="18"/>
      <c r="C257" s="19"/>
      <c r="D257" s="12"/>
    </row>
    <row r="258" spans="1:4" x14ac:dyDescent="0.25">
      <c r="A258" s="5"/>
      <c r="B258" s="18"/>
      <c r="C258" s="19"/>
      <c r="D258" s="12"/>
    </row>
    <row r="259" spans="1:4" x14ac:dyDescent="0.25">
      <c r="A259" s="5"/>
      <c r="B259" s="18"/>
      <c r="C259" s="19"/>
      <c r="D259" s="12"/>
    </row>
    <row r="260" spans="1:4" x14ac:dyDescent="0.25">
      <c r="A260" s="5"/>
      <c r="B260" s="18"/>
      <c r="C260" s="19"/>
      <c r="D260" s="12"/>
    </row>
    <row r="261" spans="1:4" x14ac:dyDescent="0.25">
      <c r="A261" s="5"/>
      <c r="B261" s="18"/>
      <c r="C261" s="19"/>
      <c r="D261" s="12"/>
    </row>
    <row r="262" spans="1:4" x14ac:dyDescent="0.25">
      <c r="A262" s="5"/>
      <c r="B262" s="18"/>
      <c r="C262" s="19"/>
      <c r="D262" s="12"/>
    </row>
    <row r="263" spans="1:4" x14ac:dyDescent="0.25">
      <c r="A263" s="5"/>
      <c r="B263" s="18"/>
      <c r="C263" s="19"/>
      <c r="D263" s="12"/>
    </row>
    <row r="264" spans="1:4" x14ac:dyDescent="0.25">
      <c r="A264" s="5"/>
      <c r="B264" s="18"/>
      <c r="C264" s="19"/>
      <c r="D264" s="12"/>
    </row>
    <row r="265" spans="1:4" x14ac:dyDescent="0.25">
      <c r="A265" s="5"/>
      <c r="B265" s="18"/>
      <c r="C265" s="19"/>
      <c r="D265" s="12"/>
    </row>
    <row r="266" spans="1:4" x14ac:dyDescent="0.25">
      <c r="A266" s="5"/>
      <c r="B266" s="18"/>
      <c r="C266" s="19"/>
      <c r="D266" s="12"/>
    </row>
    <row r="267" spans="1:4" x14ac:dyDescent="0.25">
      <c r="A267" s="5"/>
      <c r="B267" s="18"/>
      <c r="C267" s="19"/>
      <c r="D267" s="12"/>
    </row>
    <row r="268" spans="1:4" x14ac:dyDescent="0.25">
      <c r="A268" s="5"/>
      <c r="B268" s="18"/>
      <c r="C268" s="19"/>
      <c r="D268" s="12"/>
    </row>
    <row r="269" spans="1:4" x14ac:dyDescent="0.25">
      <c r="A269" s="5"/>
      <c r="B269" s="18"/>
      <c r="C269" s="19"/>
      <c r="D269" s="12"/>
    </row>
    <row r="270" spans="1:4" x14ac:dyDescent="0.25">
      <c r="A270" s="5"/>
      <c r="B270" s="18"/>
      <c r="C270" s="19"/>
      <c r="D270" s="12"/>
    </row>
    <row r="271" spans="1:4" x14ac:dyDescent="0.25">
      <c r="A271" s="5"/>
      <c r="B271" s="18"/>
      <c r="C271" s="19"/>
      <c r="D271" s="12"/>
    </row>
    <row r="272" spans="1:4" x14ac:dyDescent="0.25">
      <c r="A272" s="5"/>
      <c r="B272" s="18"/>
      <c r="C272" s="19"/>
      <c r="D272" s="12"/>
    </row>
    <row r="273" spans="1:4" x14ac:dyDescent="0.25">
      <c r="A273" s="5"/>
      <c r="B273" s="18"/>
      <c r="C273" s="19"/>
      <c r="D273" s="12"/>
    </row>
    <row r="274" spans="1:4" x14ac:dyDescent="0.25">
      <c r="A274" s="5"/>
      <c r="B274" s="18"/>
      <c r="C274" s="19"/>
      <c r="D274" s="12"/>
    </row>
    <row r="275" spans="1:4" x14ac:dyDescent="0.25">
      <c r="A275" s="5"/>
      <c r="B275" s="18"/>
      <c r="C275" s="19"/>
      <c r="D275" s="12"/>
    </row>
    <row r="276" spans="1:4" x14ac:dyDescent="0.25">
      <c r="A276" s="5"/>
      <c r="B276" s="18"/>
      <c r="C276" s="19"/>
      <c r="D276" s="12"/>
    </row>
    <row r="277" spans="1:4" x14ac:dyDescent="0.25">
      <c r="A277" s="5"/>
      <c r="B277" s="18"/>
      <c r="C277" s="19"/>
      <c r="D277" s="12"/>
    </row>
    <row r="278" spans="1:4" x14ac:dyDescent="0.25">
      <c r="A278" s="5"/>
      <c r="B278" s="18"/>
      <c r="C278" s="19"/>
      <c r="D278" s="12"/>
    </row>
    <row r="279" spans="1:4" x14ac:dyDescent="0.25">
      <c r="A279" s="5"/>
      <c r="B279" s="18"/>
      <c r="C279" s="19"/>
      <c r="D279" s="12"/>
    </row>
    <row r="280" spans="1:4" x14ac:dyDescent="0.25">
      <c r="A280" s="5"/>
      <c r="B280" s="18"/>
      <c r="C280" s="19"/>
      <c r="D280" s="12"/>
    </row>
    <row r="281" spans="1:4" x14ac:dyDescent="0.25">
      <c r="A281" s="5"/>
      <c r="B281" s="18"/>
      <c r="C281" s="19"/>
      <c r="D281" s="12"/>
    </row>
    <row r="282" spans="1:4" x14ac:dyDescent="0.25">
      <c r="A282" s="5"/>
      <c r="B282" s="18"/>
      <c r="C282" s="19"/>
      <c r="D282" s="12"/>
    </row>
    <row r="283" spans="1:4" x14ac:dyDescent="0.25">
      <c r="A283" s="5"/>
      <c r="B283" s="18"/>
      <c r="C283" s="19"/>
      <c r="D283" s="12"/>
    </row>
    <row r="284" spans="1:4" x14ac:dyDescent="0.25">
      <c r="A284" s="5"/>
      <c r="B284" s="18"/>
      <c r="C284" s="19"/>
      <c r="D284" s="12"/>
    </row>
    <row r="285" spans="1:4" x14ac:dyDescent="0.25">
      <c r="A285" s="5"/>
      <c r="B285" s="18"/>
      <c r="C285" s="19"/>
      <c r="D285" s="12"/>
    </row>
    <row r="286" spans="1:4" x14ac:dyDescent="0.25">
      <c r="A286" s="5"/>
      <c r="B286" s="18"/>
      <c r="C286" s="19"/>
      <c r="D286" s="12"/>
    </row>
    <row r="287" spans="1:4" x14ac:dyDescent="0.25">
      <c r="A287" s="5"/>
      <c r="B287" s="18"/>
      <c r="C287" s="19"/>
      <c r="D287" s="12"/>
    </row>
    <row r="288" spans="1:4" x14ac:dyDescent="0.25">
      <c r="A288" s="5"/>
      <c r="B288" s="18"/>
      <c r="C288" s="19"/>
      <c r="D288" s="12"/>
    </row>
    <row r="289" spans="1:4" x14ac:dyDescent="0.25">
      <c r="A289" s="5"/>
      <c r="B289" s="18"/>
      <c r="C289" s="19"/>
      <c r="D289" s="12"/>
    </row>
    <row r="290" spans="1:4" x14ac:dyDescent="0.25">
      <c r="A290" s="5"/>
      <c r="B290" s="18"/>
      <c r="C290" s="19"/>
      <c r="D290" s="12"/>
    </row>
    <row r="291" spans="1:4" x14ac:dyDescent="0.25">
      <c r="A291" s="5"/>
      <c r="B291" s="18"/>
      <c r="C291" s="19"/>
      <c r="D291" s="12"/>
    </row>
    <row r="292" spans="1:4" x14ac:dyDescent="0.25">
      <c r="A292" s="5"/>
      <c r="B292" s="18"/>
      <c r="C292" s="19"/>
      <c r="D292" s="12"/>
    </row>
    <row r="293" spans="1:4" x14ac:dyDescent="0.25">
      <c r="A293" s="5"/>
      <c r="B293" s="18"/>
      <c r="C293" s="19"/>
      <c r="D293" s="12"/>
    </row>
    <row r="294" spans="1:4" x14ac:dyDescent="0.25">
      <c r="A294" s="5"/>
      <c r="B294" s="18"/>
      <c r="C294" s="19"/>
      <c r="D294" s="12"/>
    </row>
    <row r="295" spans="1:4" x14ac:dyDescent="0.25">
      <c r="A295" s="5"/>
      <c r="B295" s="18"/>
      <c r="C295" s="19"/>
      <c r="D295" s="12"/>
    </row>
    <row r="296" spans="1:4" x14ac:dyDescent="0.25">
      <c r="A296" s="5"/>
      <c r="B296" s="18"/>
      <c r="C296" s="19"/>
      <c r="D296" s="12"/>
    </row>
    <row r="297" spans="1:4" x14ac:dyDescent="0.25">
      <c r="A297" s="5"/>
      <c r="B297" s="18"/>
      <c r="C297" s="19"/>
      <c r="D297" s="12"/>
    </row>
    <row r="298" spans="1:4" x14ac:dyDescent="0.25">
      <c r="A298" s="5"/>
      <c r="B298" s="18"/>
      <c r="C298" s="19"/>
      <c r="D298" s="12"/>
    </row>
    <row r="299" spans="1:4" x14ac:dyDescent="0.25">
      <c r="A299" s="5"/>
      <c r="B299" s="18"/>
      <c r="C299" s="19"/>
      <c r="D299" s="12"/>
    </row>
    <row r="300" spans="1:4" x14ac:dyDescent="0.25">
      <c r="A300" s="5"/>
      <c r="B300" s="18"/>
      <c r="C300" s="19"/>
      <c r="D300" s="12"/>
    </row>
    <row r="301" spans="1:4" x14ac:dyDescent="0.25">
      <c r="A301" s="5"/>
      <c r="B301" s="18"/>
      <c r="C301" s="19"/>
      <c r="D301" s="12"/>
    </row>
    <row r="302" spans="1:4" x14ac:dyDescent="0.25">
      <c r="A302" s="5"/>
      <c r="B302" s="18"/>
      <c r="C302" s="19"/>
      <c r="D302" s="12"/>
    </row>
    <row r="303" spans="1:4" x14ac:dyDescent="0.25">
      <c r="A303" s="5"/>
      <c r="B303" s="18"/>
      <c r="C303" s="19"/>
      <c r="D303" s="12"/>
    </row>
    <row r="304" spans="1:4" x14ac:dyDescent="0.25">
      <c r="A304" s="5"/>
      <c r="B304" s="18"/>
      <c r="C304" s="19"/>
      <c r="D304" s="12"/>
    </row>
    <row r="305" spans="1:4" x14ac:dyDescent="0.25">
      <c r="A305" s="5"/>
      <c r="B305" s="18"/>
      <c r="C305" s="19"/>
      <c r="D305" s="12"/>
    </row>
    <row r="306" spans="1:4" x14ac:dyDescent="0.25">
      <c r="A306" s="5"/>
      <c r="B306" s="18"/>
      <c r="C306" s="19"/>
      <c r="D306" s="12"/>
    </row>
    <row r="307" spans="1:4" x14ac:dyDescent="0.25">
      <c r="A307" s="5"/>
      <c r="B307" s="18"/>
      <c r="C307" s="19"/>
      <c r="D307" s="12"/>
    </row>
    <row r="308" spans="1:4" x14ac:dyDescent="0.25">
      <c r="A308" s="5"/>
      <c r="B308" s="18"/>
      <c r="C308" s="19"/>
      <c r="D308" s="12"/>
    </row>
    <row r="309" spans="1:4" x14ac:dyDescent="0.25">
      <c r="A309" s="5"/>
      <c r="B309" s="18"/>
      <c r="C309" s="19"/>
      <c r="D309" s="12"/>
    </row>
    <row r="310" spans="1:4" x14ac:dyDescent="0.25">
      <c r="A310" s="5"/>
      <c r="B310" s="18"/>
      <c r="C310" s="19"/>
      <c r="D310" s="12"/>
    </row>
    <row r="311" spans="1:4" x14ac:dyDescent="0.25">
      <c r="A311" s="5"/>
      <c r="B311" s="18"/>
      <c r="C311" s="19"/>
      <c r="D311" s="12"/>
    </row>
    <row r="312" spans="1:4" x14ac:dyDescent="0.25">
      <c r="A312" s="5"/>
      <c r="B312" s="18"/>
      <c r="C312" s="19"/>
      <c r="D312" s="12"/>
    </row>
    <row r="313" spans="1:4" x14ac:dyDescent="0.25">
      <c r="A313" s="5"/>
      <c r="B313" s="18"/>
      <c r="C313" s="19"/>
      <c r="D313" s="12"/>
    </row>
    <row r="314" spans="1:4" x14ac:dyDescent="0.25">
      <c r="A314" s="5"/>
      <c r="B314" s="18"/>
      <c r="C314" s="19"/>
      <c r="D314" s="12"/>
    </row>
    <row r="315" spans="1:4" x14ac:dyDescent="0.25">
      <c r="A315" s="5"/>
      <c r="B315" s="18"/>
      <c r="C315" s="19"/>
      <c r="D315" s="12"/>
    </row>
    <row r="316" spans="1:4" x14ac:dyDescent="0.25">
      <c r="A316" s="5"/>
      <c r="B316" s="18"/>
      <c r="C316" s="19"/>
      <c r="D316" s="12"/>
    </row>
    <row r="317" spans="1:4" x14ac:dyDescent="0.25">
      <c r="A317" s="5"/>
      <c r="B317" s="18"/>
      <c r="C317" s="19"/>
      <c r="D317" s="12"/>
    </row>
    <row r="318" spans="1:4" x14ac:dyDescent="0.25">
      <c r="A318" s="5"/>
      <c r="B318" s="18"/>
      <c r="C318" s="19"/>
      <c r="D318" s="12"/>
    </row>
    <row r="319" spans="1:4" x14ac:dyDescent="0.25">
      <c r="A319" s="5"/>
      <c r="B319" s="18"/>
      <c r="C319" s="19"/>
      <c r="D319" s="12"/>
    </row>
    <row r="320" spans="1:4" x14ac:dyDescent="0.25">
      <c r="A320" s="5"/>
      <c r="B320" s="18"/>
      <c r="C320" s="19"/>
      <c r="D320" s="12"/>
    </row>
    <row r="321" spans="1:4" x14ac:dyDescent="0.25">
      <c r="A321" s="5"/>
      <c r="B321" s="18"/>
      <c r="C321" s="19"/>
      <c r="D321" s="12"/>
    </row>
    <row r="322" spans="1:4" x14ac:dyDescent="0.25">
      <c r="A322" s="5"/>
      <c r="B322" s="18"/>
      <c r="C322" s="19"/>
      <c r="D322" s="12"/>
    </row>
    <row r="323" spans="1:4" x14ac:dyDescent="0.25">
      <c r="A323" s="5"/>
      <c r="B323" s="18"/>
      <c r="C323" s="19"/>
      <c r="D323" s="12"/>
    </row>
    <row r="324" spans="1:4" x14ac:dyDescent="0.25">
      <c r="A324" s="5"/>
      <c r="B324" s="18"/>
      <c r="C324" s="19"/>
      <c r="D324" s="12"/>
    </row>
    <row r="325" spans="1:4" x14ac:dyDescent="0.25">
      <c r="A325" s="5"/>
      <c r="B325" s="18"/>
      <c r="C325" s="19"/>
      <c r="D325" s="12"/>
    </row>
    <row r="326" spans="1:4" x14ac:dyDescent="0.25">
      <c r="A326" s="5"/>
      <c r="B326" s="18"/>
      <c r="C326" s="19"/>
      <c r="D326" s="12"/>
    </row>
    <row r="327" spans="1:4" x14ac:dyDescent="0.25">
      <c r="A327" s="5"/>
      <c r="B327" s="18"/>
      <c r="C327" s="19"/>
      <c r="D327" s="12"/>
    </row>
    <row r="328" spans="1:4" x14ac:dyDescent="0.25">
      <c r="A328" s="5"/>
      <c r="B328" s="18"/>
      <c r="C328" s="19"/>
      <c r="D328" s="12"/>
    </row>
    <row r="329" spans="1:4" x14ac:dyDescent="0.25">
      <c r="A329" s="5"/>
      <c r="B329" s="18"/>
      <c r="C329" s="19"/>
      <c r="D329" s="12"/>
    </row>
    <row r="330" spans="1:4" x14ac:dyDescent="0.25">
      <c r="A330" s="5"/>
      <c r="B330" s="18"/>
      <c r="C330" s="19"/>
      <c r="D330" s="12"/>
    </row>
    <row r="331" spans="1:4" x14ac:dyDescent="0.25">
      <c r="A331" s="5"/>
      <c r="B331" s="18"/>
      <c r="C331" s="19"/>
      <c r="D331" s="12"/>
    </row>
    <row r="332" spans="1:4" x14ac:dyDescent="0.25">
      <c r="A332" s="5"/>
      <c r="B332" s="18"/>
      <c r="C332" s="19"/>
      <c r="D332" s="12"/>
    </row>
    <row r="333" spans="1:4" x14ac:dyDescent="0.25">
      <c r="A333" s="5"/>
      <c r="B333" s="18"/>
      <c r="C333" s="19"/>
      <c r="D333" s="12"/>
    </row>
    <row r="334" spans="1:4" x14ac:dyDescent="0.25">
      <c r="A334" s="5"/>
      <c r="B334" s="18"/>
      <c r="C334" s="19"/>
      <c r="D334" s="12"/>
    </row>
    <row r="335" spans="1:4" x14ac:dyDescent="0.25">
      <c r="A335" s="5"/>
      <c r="B335" s="18"/>
      <c r="C335" s="19"/>
      <c r="D335" s="12"/>
    </row>
    <row r="336" spans="1:4" x14ac:dyDescent="0.25">
      <c r="A336" s="5"/>
      <c r="B336" s="18"/>
      <c r="C336" s="19"/>
      <c r="D336" s="12"/>
    </row>
    <row r="337" spans="1:4" x14ac:dyDescent="0.25">
      <c r="A337" s="5"/>
      <c r="B337" s="18"/>
      <c r="C337" s="19"/>
      <c r="D337" s="12"/>
    </row>
    <row r="338" spans="1:4" x14ac:dyDescent="0.25">
      <c r="A338" s="5"/>
      <c r="B338" s="18"/>
      <c r="C338" s="19"/>
      <c r="D338" s="12"/>
    </row>
    <row r="339" spans="1:4" x14ac:dyDescent="0.25">
      <c r="A339" s="5"/>
      <c r="B339" s="18"/>
      <c r="C339" s="19"/>
      <c r="D339" s="12"/>
    </row>
    <row r="340" spans="1:4" x14ac:dyDescent="0.25">
      <c r="A340" s="5"/>
      <c r="B340" s="18"/>
      <c r="C340" s="19"/>
      <c r="D340" s="12"/>
    </row>
    <row r="341" spans="1:4" x14ac:dyDescent="0.25">
      <c r="A341" s="5"/>
      <c r="B341" s="18"/>
      <c r="C341" s="19"/>
      <c r="D341" s="12"/>
    </row>
    <row r="342" spans="1:4" x14ac:dyDescent="0.25">
      <c r="A342" s="5"/>
      <c r="B342" s="18"/>
      <c r="C342" s="19"/>
      <c r="D342" s="12"/>
    </row>
    <row r="343" spans="1:4" x14ac:dyDescent="0.25">
      <c r="A343" s="5"/>
      <c r="B343" s="18"/>
      <c r="C343" s="19"/>
      <c r="D343" s="12"/>
    </row>
    <row r="344" spans="1:4" x14ac:dyDescent="0.25">
      <c r="A344" s="5"/>
      <c r="B344" s="18"/>
      <c r="C344" s="19"/>
      <c r="D344" s="12"/>
    </row>
    <row r="345" spans="1:4" x14ac:dyDescent="0.25">
      <c r="A345" s="5"/>
      <c r="B345" s="18"/>
      <c r="C345" s="19"/>
      <c r="D345" s="12"/>
    </row>
    <row r="346" spans="1:4" x14ac:dyDescent="0.25">
      <c r="A346" s="5"/>
      <c r="B346" s="18"/>
      <c r="C346" s="19"/>
      <c r="D346" s="12"/>
    </row>
    <row r="347" spans="1:4" x14ac:dyDescent="0.25">
      <c r="A347" s="5"/>
      <c r="B347" s="18"/>
      <c r="C347" s="19"/>
      <c r="D347" s="12"/>
    </row>
    <row r="348" spans="1:4" x14ac:dyDescent="0.25">
      <c r="A348" s="5"/>
      <c r="B348" s="18"/>
      <c r="C348" s="19"/>
      <c r="D348" s="12"/>
    </row>
    <row r="349" spans="1:4" x14ac:dyDescent="0.25">
      <c r="A349" s="5"/>
      <c r="B349" s="18"/>
      <c r="C349" s="19"/>
      <c r="D349" s="12"/>
    </row>
    <row r="350" spans="1:4" x14ac:dyDescent="0.25">
      <c r="A350" s="5"/>
      <c r="B350" s="18"/>
      <c r="C350" s="19"/>
      <c r="D350" s="12"/>
    </row>
    <row r="351" spans="1:4" x14ac:dyDescent="0.25">
      <c r="A351" s="5"/>
      <c r="B351" s="18"/>
      <c r="C351" s="19"/>
      <c r="D351" s="12"/>
    </row>
    <row r="352" spans="1:4" x14ac:dyDescent="0.25">
      <c r="A352" s="5"/>
      <c r="B352" s="18"/>
      <c r="C352" s="19"/>
      <c r="D352" s="12"/>
    </row>
    <row r="353" spans="1:4" x14ac:dyDescent="0.25">
      <c r="A353" s="5"/>
      <c r="B353" s="18"/>
      <c r="C353" s="19"/>
      <c r="D353" s="12"/>
    </row>
    <row r="354" spans="1:4" x14ac:dyDescent="0.25">
      <c r="A354" s="5"/>
      <c r="B354" s="18"/>
      <c r="C354" s="19"/>
      <c r="D354" s="12"/>
    </row>
    <row r="355" spans="1:4" x14ac:dyDescent="0.25">
      <c r="A355" s="5"/>
      <c r="B355" s="18"/>
      <c r="C355" s="19"/>
      <c r="D355" s="12"/>
    </row>
    <row r="356" spans="1:4" x14ac:dyDescent="0.25">
      <c r="A356" s="5"/>
      <c r="B356" s="18"/>
      <c r="C356" s="19"/>
      <c r="D356" s="12"/>
    </row>
    <row r="357" spans="1:4" x14ac:dyDescent="0.25">
      <c r="A357" s="5"/>
      <c r="B357" s="18"/>
      <c r="C357" s="19"/>
      <c r="D357" s="12"/>
    </row>
    <row r="358" spans="1:4" x14ac:dyDescent="0.25">
      <c r="A358" s="5"/>
      <c r="B358" s="18"/>
      <c r="C358" s="19"/>
      <c r="D358" s="12"/>
    </row>
    <row r="359" spans="1:4" x14ac:dyDescent="0.25">
      <c r="A359" s="5"/>
      <c r="B359" s="18"/>
      <c r="C359" s="19"/>
      <c r="D359" s="12"/>
    </row>
    <row r="360" spans="1:4" x14ac:dyDescent="0.25">
      <c r="A360" s="5"/>
      <c r="B360" s="18"/>
      <c r="C360" s="19"/>
      <c r="D360" s="12"/>
    </row>
    <row r="361" spans="1:4" x14ac:dyDescent="0.25">
      <c r="A361" s="5"/>
      <c r="B361" s="18"/>
      <c r="C361" s="19"/>
      <c r="D361" s="12"/>
    </row>
    <row r="362" spans="1:4" x14ac:dyDescent="0.25">
      <c r="A362" s="5"/>
      <c r="B362" s="18"/>
      <c r="C362" s="19"/>
      <c r="D362" s="12"/>
    </row>
    <row r="363" spans="1:4" x14ac:dyDescent="0.25">
      <c r="A363" s="5"/>
      <c r="B363" s="18"/>
      <c r="C363" s="19"/>
      <c r="D363" s="12"/>
    </row>
    <row r="364" spans="1:4" x14ac:dyDescent="0.25">
      <c r="A364" s="5"/>
      <c r="B364" s="18"/>
      <c r="C364" s="19"/>
      <c r="D364" s="12"/>
    </row>
    <row r="365" spans="1:4" x14ac:dyDescent="0.25">
      <c r="A365" s="5"/>
      <c r="B365" s="18"/>
      <c r="C365" s="19"/>
      <c r="D365" s="12"/>
    </row>
    <row r="366" spans="1:4" x14ac:dyDescent="0.25">
      <c r="A366" s="5"/>
      <c r="B366" s="18"/>
      <c r="C366" s="19"/>
      <c r="D366" s="12"/>
    </row>
    <row r="367" spans="1:4" x14ac:dyDescent="0.25">
      <c r="A367" s="5"/>
      <c r="B367" s="18"/>
      <c r="C367" s="19"/>
      <c r="D367" s="12"/>
    </row>
    <row r="368" spans="1:4" x14ac:dyDescent="0.25">
      <c r="A368" s="5"/>
      <c r="B368" s="18"/>
      <c r="C368" s="19"/>
      <c r="D368" s="12"/>
    </row>
    <row r="369" spans="1:4" x14ac:dyDescent="0.25">
      <c r="A369" s="5"/>
      <c r="B369" s="18"/>
      <c r="C369" s="19"/>
      <c r="D369" s="12"/>
    </row>
    <row r="370" spans="1:4" x14ac:dyDescent="0.25">
      <c r="A370" s="5"/>
      <c r="B370" s="18"/>
      <c r="C370" s="19"/>
      <c r="D370" s="12"/>
    </row>
    <row r="371" spans="1:4" x14ac:dyDescent="0.25">
      <c r="A371" s="5"/>
      <c r="B371" s="18"/>
      <c r="C371" s="19"/>
      <c r="D371" s="12"/>
    </row>
    <row r="372" spans="1:4" x14ac:dyDescent="0.25">
      <c r="A372" s="5"/>
      <c r="B372" s="18"/>
      <c r="C372" s="19"/>
      <c r="D372" s="12"/>
    </row>
    <row r="373" spans="1:4" x14ac:dyDescent="0.25">
      <c r="A373" s="5"/>
      <c r="B373" s="18"/>
      <c r="C373" s="19"/>
      <c r="D373" s="12"/>
    </row>
    <row r="374" spans="1:4" x14ac:dyDescent="0.25">
      <c r="A374" s="5"/>
      <c r="B374" s="18"/>
      <c r="C374" s="19"/>
      <c r="D374" s="12"/>
    </row>
    <row r="375" spans="1:4" x14ac:dyDescent="0.25">
      <c r="A375" s="5"/>
      <c r="B375" s="18"/>
      <c r="C375" s="19"/>
      <c r="D375" s="12"/>
    </row>
    <row r="376" spans="1:4" x14ac:dyDescent="0.25">
      <c r="A376" s="5"/>
      <c r="B376" s="18"/>
      <c r="C376" s="19"/>
      <c r="D376" s="12"/>
    </row>
    <row r="377" spans="1:4" x14ac:dyDescent="0.25">
      <c r="A377" s="5"/>
      <c r="B377" s="18"/>
      <c r="C377" s="19"/>
      <c r="D377" s="12"/>
    </row>
    <row r="378" spans="1:4" x14ac:dyDescent="0.25">
      <c r="A378" s="5"/>
      <c r="B378" s="18"/>
      <c r="C378" s="19"/>
      <c r="D378" s="12"/>
    </row>
    <row r="379" spans="1:4" x14ac:dyDescent="0.25">
      <c r="A379" s="5"/>
      <c r="B379" s="18"/>
      <c r="C379" s="19"/>
      <c r="D379" s="12"/>
    </row>
    <row r="380" spans="1:4" x14ac:dyDescent="0.25">
      <c r="A380" s="5"/>
      <c r="B380" s="18"/>
      <c r="C380" s="19"/>
      <c r="D380" s="12"/>
    </row>
    <row r="381" spans="1:4" x14ac:dyDescent="0.25">
      <c r="A381" s="5"/>
      <c r="B381" s="18"/>
      <c r="C381" s="19"/>
      <c r="D381" s="12"/>
    </row>
    <row r="382" spans="1:4" x14ac:dyDescent="0.25">
      <c r="A382" s="5"/>
      <c r="B382" s="18"/>
      <c r="C382" s="19"/>
      <c r="D382" s="12"/>
    </row>
    <row r="383" spans="1:4" x14ac:dyDescent="0.25">
      <c r="A383" s="5"/>
      <c r="B383" s="18"/>
      <c r="C383" s="19"/>
      <c r="D383" s="12"/>
    </row>
    <row r="384" spans="1:4" x14ac:dyDescent="0.25">
      <c r="A384" s="5"/>
      <c r="B384" s="18"/>
      <c r="C384" s="19"/>
      <c r="D384" s="12"/>
    </row>
    <row r="385" spans="1:4" x14ac:dyDescent="0.25">
      <c r="A385" s="5"/>
      <c r="B385" s="18"/>
      <c r="C385" s="19"/>
      <c r="D385" s="12"/>
    </row>
    <row r="386" spans="1:4" x14ac:dyDescent="0.25">
      <c r="A386" s="5"/>
      <c r="B386" s="18"/>
      <c r="C386" s="19"/>
      <c r="D386" s="12"/>
    </row>
    <row r="387" spans="1:4" x14ac:dyDescent="0.25">
      <c r="A387" s="5"/>
      <c r="B387" s="18"/>
      <c r="C387" s="19"/>
      <c r="D387" s="12"/>
    </row>
    <row r="388" spans="1:4" x14ac:dyDescent="0.25">
      <c r="A388" s="5"/>
      <c r="B388" s="18"/>
      <c r="C388" s="19"/>
      <c r="D388" s="12"/>
    </row>
    <row r="389" spans="1:4" x14ac:dyDescent="0.25">
      <c r="A389" s="5"/>
      <c r="B389" s="18"/>
      <c r="C389" s="19"/>
      <c r="D389" s="12"/>
    </row>
    <row r="390" spans="1:4" x14ac:dyDescent="0.25">
      <c r="A390" s="5"/>
      <c r="B390" s="18"/>
      <c r="C390" s="19"/>
      <c r="D390" s="12"/>
    </row>
    <row r="391" spans="1:4" x14ac:dyDescent="0.25">
      <c r="A391" s="5"/>
      <c r="B391" s="18"/>
      <c r="C391" s="19"/>
      <c r="D391" s="12"/>
    </row>
    <row r="392" spans="1:4" x14ac:dyDescent="0.25">
      <c r="A392" s="5"/>
      <c r="B392" s="18"/>
      <c r="C392" s="19"/>
      <c r="D392" s="12"/>
    </row>
    <row r="393" spans="1:4" x14ac:dyDescent="0.25">
      <c r="A393" s="5"/>
      <c r="B393" s="18"/>
      <c r="C393" s="19"/>
      <c r="D393" s="12"/>
    </row>
    <row r="394" spans="1:4" x14ac:dyDescent="0.25">
      <c r="A394" s="5"/>
      <c r="B394" s="18"/>
      <c r="C394" s="19"/>
      <c r="D394" s="12"/>
    </row>
    <row r="395" spans="1:4" x14ac:dyDescent="0.25">
      <c r="A395" s="5"/>
      <c r="B395" s="18"/>
      <c r="C395" s="19"/>
      <c r="D395" s="12"/>
    </row>
    <row r="396" spans="1:4" x14ac:dyDescent="0.25">
      <c r="A396" s="5"/>
      <c r="B396" s="18"/>
      <c r="C396" s="19"/>
      <c r="D396" s="12"/>
    </row>
    <row r="397" spans="1:4" x14ac:dyDescent="0.25">
      <c r="A397" s="5"/>
      <c r="B397" s="18"/>
      <c r="C397" s="19"/>
      <c r="D397" s="12"/>
    </row>
    <row r="398" spans="1:4" x14ac:dyDescent="0.25">
      <c r="A398" s="5"/>
      <c r="B398" s="18"/>
      <c r="C398" s="19"/>
      <c r="D398" s="12"/>
    </row>
    <row r="399" spans="1:4" x14ac:dyDescent="0.25">
      <c r="A399" s="5"/>
      <c r="B399" s="18"/>
      <c r="C399" s="19"/>
      <c r="D399" s="12"/>
    </row>
    <row r="400" spans="1:4" x14ac:dyDescent="0.25">
      <c r="A400" s="5"/>
      <c r="B400" s="18"/>
      <c r="C400" s="19"/>
      <c r="D400" s="12"/>
    </row>
    <row r="401" spans="1:4" x14ac:dyDescent="0.25">
      <c r="A401" s="5"/>
      <c r="B401" s="18"/>
      <c r="C401" s="19"/>
      <c r="D401" s="12"/>
    </row>
    <row r="402" spans="1:4" x14ac:dyDescent="0.25">
      <c r="A402" s="5"/>
      <c r="B402" s="18"/>
      <c r="C402" s="19"/>
      <c r="D402" s="12"/>
    </row>
    <row r="403" spans="1:4" x14ac:dyDescent="0.25">
      <c r="A403" s="5"/>
      <c r="B403" s="18"/>
      <c r="C403" s="19"/>
      <c r="D403" s="12"/>
    </row>
    <row r="404" spans="1:4" x14ac:dyDescent="0.25">
      <c r="A404" s="5"/>
      <c r="B404" s="18"/>
      <c r="C404" s="19"/>
      <c r="D404" s="12"/>
    </row>
    <row r="405" spans="1:4" x14ac:dyDescent="0.25">
      <c r="A405" s="5"/>
      <c r="B405" s="18"/>
      <c r="C405" s="19"/>
      <c r="D405" s="12"/>
    </row>
    <row r="406" spans="1:4" x14ac:dyDescent="0.25">
      <c r="A406" s="5"/>
      <c r="B406" s="18"/>
      <c r="C406" s="19"/>
      <c r="D406" s="12"/>
    </row>
    <row r="407" spans="1:4" x14ac:dyDescent="0.25">
      <c r="A407" s="5"/>
      <c r="B407" s="18"/>
      <c r="C407" s="19"/>
      <c r="D407" s="12"/>
    </row>
    <row r="408" spans="1:4" x14ac:dyDescent="0.25">
      <c r="A408" s="5"/>
      <c r="B408" s="18"/>
      <c r="C408" s="19"/>
      <c r="D408" s="12"/>
    </row>
    <row r="409" spans="1:4" x14ac:dyDescent="0.25">
      <c r="A409" s="5"/>
      <c r="B409" s="18"/>
      <c r="C409" s="19"/>
      <c r="D409" s="12"/>
    </row>
    <row r="410" spans="1:4" x14ac:dyDescent="0.25">
      <c r="A410" s="5"/>
      <c r="B410" s="18"/>
      <c r="C410" s="19"/>
      <c r="D410" s="12"/>
    </row>
    <row r="411" spans="1:4" x14ac:dyDescent="0.25">
      <c r="A411" s="5"/>
      <c r="B411" s="18"/>
      <c r="C411" s="19"/>
      <c r="D411" s="12"/>
    </row>
    <row r="412" spans="1:4" x14ac:dyDescent="0.25">
      <c r="A412" s="5"/>
      <c r="B412" s="18"/>
      <c r="C412" s="19"/>
      <c r="D412" s="12"/>
    </row>
    <row r="413" spans="1:4" x14ac:dyDescent="0.25">
      <c r="A413" s="5"/>
      <c r="B413" s="18"/>
      <c r="C413" s="19"/>
      <c r="D413" s="12"/>
    </row>
    <row r="414" spans="1:4" x14ac:dyDescent="0.25">
      <c r="A414" s="5"/>
      <c r="B414" s="18"/>
      <c r="C414" s="19"/>
      <c r="D414" s="12"/>
    </row>
    <row r="415" spans="1:4" x14ac:dyDescent="0.25">
      <c r="A415" s="5"/>
      <c r="B415" s="18"/>
      <c r="C415" s="19"/>
      <c r="D415" s="12"/>
    </row>
    <row r="416" spans="1:4" x14ac:dyDescent="0.25">
      <c r="A416" s="5"/>
      <c r="B416" s="18"/>
      <c r="C416" s="19"/>
      <c r="D416" s="12"/>
    </row>
    <row r="417" spans="1:4" x14ac:dyDescent="0.25">
      <c r="A417" s="5"/>
      <c r="B417" s="18"/>
      <c r="C417" s="19"/>
      <c r="D417" s="12"/>
    </row>
    <row r="418" spans="1:4" x14ac:dyDescent="0.25">
      <c r="A418" s="5"/>
      <c r="B418" s="18"/>
      <c r="C418" s="19"/>
      <c r="D418" s="12"/>
    </row>
    <row r="419" spans="1:4" x14ac:dyDescent="0.25">
      <c r="A419" s="5"/>
      <c r="B419" s="18"/>
      <c r="C419" s="19"/>
      <c r="D419" s="12"/>
    </row>
    <row r="420" spans="1:4" x14ac:dyDescent="0.25">
      <c r="A420" s="5"/>
      <c r="B420" s="18"/>
      <c r="C420" s="19"/>
      <c r="D420" s="12"/>
    </row>
    <row r="421" spans="1:4" x14ac:dyDescent="0.25">
      <c r="A421" s="5"/>
      <c r="B421" s="18"/>
      <c r="C421" s="19"/>
      <c r="D421" s="12"/>
    </row>
    <row r="422" spans="1:4" x14ac:dyDescent="0.25">
      <c r="A422" s="5"/>
      <c r="B422" s="18"/>
      <c r="C422" s="19"/>
      <c r="D422" s="12"/>
    </row>
    <row r="423" spans="1:4" x14ac:dyDescent="0.25">
      <c r="A423" s="5"/>
      <c r="B423" s="18"/>
      <c r="C423" s="19"/>
      <c r="D423" s="12"/>
    </row>
    <row r="424" spans="1:4" x14ac:dyDescent="0.25">
      <c r="A424" s="5"/>
      <c r="B424" s="18"/>
      <c r="C424" s="19"/>
      <c r="D424" s="12"/>
    </row>
    <row r="425" spans="1:4" x14ac:dyDescent="0.25">
      <c r="A425" s="5"/>
      <c r="B425" s="18"/>
      <c r="C425" s="19"/>
      <c r="D425" s="12"/>
    </row>
    <row r="426" spans="1:4" x14ac:dyDescent="0.25">
      <c r="A426" s="5"/>
      <c r="B426" s="18"/>
      <c r="C426" s="19"/>
      <c r="D426" s="12"/>
    </row>
    <row r="427" spans="1:4" x14ac:dyDescent="0.25">
      <c r="A427" s="5"/>
      <c r="B427" s="18"/>
      <c r="C427" s="19"/>
      <c r="D427" s="12"/>
    </row>
    <row r="428" spans="1:4" x14ac:dyDescent="0.25">
      <c r="A428" s="5"/>
      <c r="B428" s="18"/>
      <c r="C428" s="19"/>
      <c r="D428" s="12"/>
    </row>
    <row r="429" spans="1:4" x14ac:dyDescent="0.25">
      <c r="A429" s="5"/>
      <c r="B429" s="18"/>
      <c r="C429" s="19"/>
      <c r="D429" s="12"/>
    </row>
    <row r="430" spans="1:4" x14ac:dyDescent="0.25">
      <c r="A430" s="5"/>
      <c r="B430" s="18"/>
      <c r="C430" s="19"/>
      <c r="D430" s="12"/>
    </row>
    <row r="431" spans="1:4" x14ac:dyDescent="0.25">
      <c r="A431" s="5"/>
      <c r="B431" s="18"/>
      <c r="C431" s="19"/>
      <c r="D431" s="12"/>
    </row>
    <row r="432" spans="1:4" x14ac:dyDescent="0.25">
      <c r="A432" s="5"/>
      <c r="B432" s="18"/>
      <c r="C432" s="19"/>
      <c r="D432" s="12"/>
    </row>
    <row r="433" spans="1:4" x14ac:dyDescent="0.25">
      <c r="A433" s="5"/>
      <c r="B433" s="18"/>
      <c r="C433" s="19"/>
      <c r="D433" s="12"/>
    </row>
    <row r="434" spans="1:4" x14ac:dyDescent="0.25">
      <c r="A434" s="5"/>
      <c r="B434" s="18"/>
      <c r="C434" s="19"/>
      <c r="D434" s="12"/>
    </row>
    <row r="435" spans="1:4" x14ac:dyDescent="0.25">
      <c r="A435" s="5"/>
      <c r="B435" s="18"/>
      <c r="C435" s="19"/>
      <c r="D435" s="12"/>
    </row>
    <row r="436" spans="1:4" x14ac:dyDescent="0.25">
      <c r="A436" s="5"/>
      <c r="B436" s="18"/>
      <c r="C436" s="19"/>
      <c r="D436" s="12"/>
    </row>
    <row r="437" spans="1:4" x14ac:dyDescent="0.25">
      <c r="A437" s="5"/>
      <c r="B437" s="18"/>
      <c r="C437" s="19"/>
      <c r="D437" s="12"/>
    </row>
    <row r="438" spans="1:4" x14ac:dyDescent="0.25">
      <c r="A438" s="5"/>
      <c r="B438" s="18"/>
      <c r="C438" s="19"/>
      <c r="D438" s="12"/>
    </row>
    <row r="439" spans="1:4" x14ac:dyDescent="0.25">
      <c r="A439" s="5"/>
      <c r="B439" s="18"/>
      <c r="C439" s="19"/>
      <c r="D439" s="12"/>
    </row>
    <row r="440" spans="1:4" x14ac:dyDescent="0.25">
      <c r="A440" s="5"/>
      <c r="B440" s="18"/>
      <c r="C440" s="19"/>
      <c r="D440" s="12"/>
    </row>
    <row r="441" spans="1:4" x14ac:dyDescent="0.25">
      <c r="A441" s="5"/>
      <c r="B441" s="18"/>
      <c r="C441" s="19"/>
      <c r="D441" s="12"/>
    </row>
    <row r="442" spans="1:4" x14ac:dyDescent="0.25">
      <c r="A442" s="5"/>
      <c r="B442" s="18"/>
      <c r="C442" s="19"/>
      <c r="D442" s="12"/>
    </row>
    <row r="443" spans="1:4" x14ac:dyDescent="0.25">
      <c r="A443" s="5"/>
      <c r="B443" s="18"/>
      <c r="C443" s="19"/>
      <c r="D443" s="12"/>
    </row>
    <row r="444" spans="1:4" x14ac:dyDescent="0.25">
      <c r="A444" s="5"/>
      <c r="B444" s="18"/>
      <c r="C444" s="19"/>
      <c r="D444" s="12"/>
    </row>
    <row r="445" spans="1:4" x14ac:dyDescent="0.25">
      <c r="A445" s="5"/>
      <c r="B445" s="18"/>
      <c r="C445" s="19"/>
      <c r="D445" s="12"/>
    </row>
    <row r="446" spans="1:4" x14ac:dyDescent="0.25">
      <c r="A446" s="5"/>
      <c r="B446" s="18"/>
      <c r="C446" s="19"/>
      <c r="D446" s="12"/>
    </row>
    <row r="447" spans="1:4" x14ac:dyDescent="0.25">
      <c r="A447" s="5"/>
      <c r="B447" s="18"/>
      <c r="C447" s="19"/>
      <c r="D447" s="12"/>
    </row>
    <row r="448" spans="1:4" x14ac:dyDescent="0.25">
      <c r="A448" s="5"/>
      <c r="B448" s="18"/>
      <c r="C448" s="19"/>
      <c r="D448" s="12"/>
    </row>
    <row r="449" spans="1:4" x14ac:dyDescent="0.25">
      <c r="A449" s="5"/>
      <c r="B449" s="18"/>
      <c r="C449" s="19"/>
      <c r="D449" s="12"/>
    </row>
    <row r="450" spans="1:4" x14ac:dyDescent="0.25">
      <c r="A450" s="5"/>
      <c r="B450" s="18"/>
      <c r="C450" s="19"/>
      <c r="D450" s="12"/>
    </row>
    <row r="451" spans="1:4" x14ac:dyDescent="0.25">
      <c r="A451" s="5"/>
      <c r="B451" s="18"/>
      <c r="C451" s="19"/>
      <c r="D451" s="12"/>
    </row>
    <row r="452" spans="1:4" x14ac:dyDescent="0.25">
      <c r="A452" s="5"/>
      <c r="B452" s="18"/>
      <c r="C452" s="19"/>
      <c r="D452" s="12"/>
    </row>
    <row r="453" spans="1:4" x14ac:dyDescent="0.25">
      <c r="A453" s="5"/>
      <c r="B453" s="18"/>
      <c r="C453" s="19"/>
      <c r="D453" s="12"/>
    </row>
    <row r="454" spans="1:4" x14ac:dyDescent="0.25">
      <c r="A454" s="5"/>
      <c r="B454" s="18"/>
      <c r="C454" s="19"/>
      <c r="D454" s="12"/>
    </row>
    <row r="455" spans="1:4" x14ac:dyDescent="0.25">
      <c r="A455" s="5"/>
      <c r="B455" s="18"/>
      <c r="C455" s="19"/>
      <c r="D455" s="12"/>
    </row>
    <row r="456" spans="1:4" x14ac:dyDescent="0.25">
      <c r="A456" s="5"/>
      <c r="B456" s="18"/>
      <c r="C456" s="19"/>
      <c r="D456" s="12"/>
    </row>
    <row r="457" spans="1:4" x14ac:dyDescent="0.25">
      <c r="A457" s="5"/>
      <c r="B457" s="18"/>
      <c r="C457" s="19"/>
      <c r="D457" s="12"/>
    </row>
    <row r="458" spans="1:4" x14ac:dyDescent="0.25">
      <c r="A458" s="5"/>
      <c r="B458" s="18"/>
      <c r="C458" s="19"/>
      <c r="D458" s="12"/>
    </row>
    <row r="459" spans="1:4" x14ac:dyDescent="0.25">
      <c r="A459" s="5"/>
      <c r="B459" s="18"/>
      <c r="C459" s="19"/>
      <c r="D459" s="12"/>
    </row>
    <row r="460" spans="1:4" x14ac:dyDescent="0.25">
      <c r="A460" s="5"/>
      <c r="B460" s="18"/>
      <c r="C460" s="19"/>
      <c r="D460" s="12"/>
    </row>
    <row r="461" spans="1:4" x14ac:dyDescent="0.25">
      <c r="A461" s="5"/>
      <c r="B461" s="18"/>
      <c r="C461" s="19"/>
      <c r="D461" s="12"/>
    </row>
    <row r="462" spans="1:4" x14ac:dyDescent="0.25">
      <c r="A462" s="5"/>
      <c r="B462" s="18"/>
      <c r="C462" s="19"/>
      <c r="D462" s="12"/>
    </row>
    <row r="463" spans="1:4" x14ac:dyDescent="0.25">
      <c r="A463" s="5"/>
      <c r="B463" s="18"/>
      <c r="C463" s="19"/>
      <c r="D463" s="12"/>
    </row>
    <row r="464" spans="1:4" x14ac:dyDescent="0.25">
      <c r="A464" s="5"/>
      <c r="B464" s="18"/>
      <c r="C464" s="19"/>
      <c r="D464" s="12"/>
    </row>
    <row r="465" spans="1:4" x14ac:dyDescent="0.25">
      <c r="A465" s="5"/>
      <c r="B465" s="18"/>
      <c r="C465" s="19"/>
      <c r="D465" s="12"/>
    </row>
    <row r="466" spans="1:4" x14ac:dyDescent="0.25">
      <c r="A466" s="5"/>
      <c r="B466" s="18"/>
      <c r="C466" s="19"/>
      <c r="D466" s="12"/>
    </row>
    <row r="467" spans="1:4" x14ac:dyDescent="0.25">
      <c r="A467" s="5"/>
      <c r="B467" s="18"/>
      <c r="C467" s="19"/>
      <c r="D467" s="12"/>
    </row>
    <row r="468" spans="1:4" x14ac:dyDescent="0.25">
      <c r="A468" s="5"/>
      <c r="B468" s="18"/>
      <c r="C468" s="19"/>
      <c r="D468" s="12"/>
    </row>
    <row r="469" spans="1:4" x14ac:dyDescent="0.25">
      <c r="A469" s="5"/>
      <c r="B469" s="18"/>
      <c r="C469" s="19"/>
      <c r="D469" s="12"/>
    </row>
    <row r="470" spans="1:4" x14ac:dyDescent="0.25">
      <c r="A470" s="5"/>
      <c r="B470" s="18"/>
      <c r="C470" s="19"/>
      <c r="D470" s="12"/>
    </row>
    <row r="471" spans="1:4" x14ac:dyDescent="0.25">
      <c r="A471" s="5"/>
      <c r="B471" s="18"/>
      <c r="C471" s="19"/>
      <c r="D471" s="12"/>
    </row>
    <row r="472" spans="1:4" x14ac:dyDescent="0.25">
      <c r="A472" s="5"/>
      <c r="B472" s="18"/>
      <c r="C472" s="19"/>
      <c r="D472" s="12"/>
    </row>
    <row r="473" spans="1:4" x14ac:dyDescent="0.25">
      <c r="A473" s="5"/>
      <c r="B473" s="18"/>
      <c r="C473" s="19"/>
      <c r="D473" s="12"/>
    </row>
    <row r="474" spans="1:4" x14ac:dyDescent="0.25">
      <c r="A474" s="5"/>
      <c r="B474" s="18"/>
      <c r="C474" s="19"/>
      <c r="D474" s="12"/>
    </row>
    <row r="475" spans="1:4" x14ac:dyDescent="0.25">
      <c r="A475" s="5"/>
      <c r="B475" s="18"/>
      <c r="C475" s="19"/>
      <c r="D475" s="12"/>
    </row>
    <row r="476" spans="1:4" x14ac:dyDescent="0.25">
      <c r="A476" s="5"/>
      <c r="B476" s="18"/>
      <c r="C476" s="19"/>
      <c r="D476" s="12"/>
    </row>
    <row r="477" spans="1:4" x14ac:dyDescent="0.25">
      <c r="A477" s="5"/>
      <c r="B477" s="18"/>
      <c r="C477" s="19"/>
      <c r="D477" s="12"/>
    </row>
    <row r="478" spans="1:4" x14ac:dyDescent="0.25">
      <c r="A478" s="5"/>
      <c r="B478" s="18"/>
      <c r="C478" s="19"/>
      <c r="D478" s="12"/>
    </row>
    <row r="479" spans="1:4" x14ac:dyDescent="0.25">
      <c r="A479" s="5"/>
      <c r="B479" s="18"/>
      <c r="C479" s="19"/>
      <c r="D479" s="12"/>
    </row>
    <row r="480" spans="1:4" x14ac:dyDescent="0.25">
      <c r="A480" s="5"/>
      <c r="B480" s="18"/>
      <c r="C480" s="19"/>
      <c r="D480" s="12"/>
    </row>
    <row r="481" spans="1:4" x14ac:dyDescent="0.25">
      <c r="A481" s="5"/>
      <c r="B481" s="18"/>
      <c r="C481" s="19"/>
      <c r="D481" s="12"/>
    </row>
    <row r="482" spans="1:4" x14ac:dyDescent="0.25">
      <c r="A482" s="5"/>
      <c r="B482" s="18"/>
      <c r="C482" s="19"/>
      <c r="D482" s="12"/>
    </row>
    <row r="483" spans="1:4" x14ac:dyDescent="0.25">
      <c r="A483" s="5"/>
      <c r="B483" s="18"/>
      <c r="C483" s="19"/>
      <c r="D483" s="12"/>
    </row>
    <row r="484" spans="1:4" x14ac:dyDescent="0.25">
      <c r="A484" s="5"/>
      <c r="B484" s="18"/>
      <c r="C484" s="19"/>
      <c r="D484" s="12"/>
    </row>
    <row r="485" spans="1:4" x14ac:dyDescent="0.25">
      <c r="A485" s="5"/>
      <c r="B485" s="18"/>
      <c r="C485" s="19"/>
      <c r="D485" s="12"/>
    </row>
    <row r="486" spans="1:4" x14ac:dyDescent="0.25">
      <c r="A486" s="5"/>
      <c r="B486" s="18"/>
      <c r="C486" s="19"/>
      <c r="D486" s="12"/>
    </row>
    <row r="487" spans="1:4" x14ac:dyDescent="0.25">
      <c r="A487" s="5"/>
      <c r="B487" s="18"/>
      <c r="C487" s="19"/>
      <c r="D487" s="12"/>
    </row>
    <row r="488" spans="1:4" x14ac:dyDescent="0.25">
      <c r="A488" s="5"/>
      <c r="B488" s="18"/>
      <c r="C488" s="19"/>
      <c r="D488" s="12"/>
    </row>
    <row r="489" spans="1:4" x14ac:dyDescent="0.25">
      <c r="A489" s="5"/>
      <c r="B489" s="18"/>
      <c r="C489" s="19"/>
      <c r="D489" s="12"/>
    </row>
    <row r="490" spans="1:4" x14ac:dyDescent="0.25">
      <c r="A490" s="5"/>
      <c r="B490" s="18"/>
      <c r="C490" s="19"/>
      <c r="D490" s="12"/>
    </row>
    <row r="491" spans="1:4" x14ac:dyDescent="0.25">
      <c r="A491" s="5"/>
      <c r="B491" s="18"/>
      <c r="C491" s="19"/>
      <c r="D491" s="12"/>
    </row>
    <row r="492" spans="1:4" x14ac:dyDescent="0.25">
      <c r="A492" s="5"/>
      <c r="B492" s="18"/>
      <c r="C492" s="19"/>
      <c r="D492" s="12"/>
    </row>
    <row r="493" spans="1:4" x14ac:dyDescent="0.25">
      <c r="A493" s="5"/>
      <c r="B493" s="18"/>
      <c r="C493" s="19"/>
      <c r="D493" s="12"/>
    </row>
    <row r="494" spans="1:4" x14ac:dyDescent="0.25">
      <c r="A494" s="5"/>
      <c r="B494" s="18"/>
      <c r="C494" s="19"/>
      <c r="D494" s="12"/>
    </row>
    <row r="495" spans="1:4" x14ac:dyDescent="0.25">
      <c r="A495" s="5"/>
      <c r="B495" s="18"/>
      <c r="C495" s="19"/>
      <c r="D495" s="12"/>
    </row>
    <row r="496" spans="1:4" x14ac:dyDescent="0.25">
      <c r="A496" s="5"/>
      <c r="B496" s="18"/>
      <c r="C496" s="19"/>
      <c r="D496" s="12"/>
    </row>
    <row r="497" spans="1:4" x14ac:dyDescent="0.25">
      <c r="A497" s="5"/>
      <c r="B497" s="18"/>
      <c r="C497" s="19"/>
      <c r="D497" s="12"/>
    </row>
    <row r="498" spans="1:4" x14ac:dyDescent="0.25">
      <c r="A498" s="5"/>
      <c r="B498" s="18"/>
      <c r="C498" s="19"/>
      <c r="D498" s="12"/>
    </row>
  </sheetData>
  <sheetProtection algorithmName="SHA-512" hashValue="wg+IMM1chjKesQfKVG8hH8ayxsN1xBw3/MyLt3GXhFFa74wCMhkY0TpaGdUuoVut3+EOmdmtKbCYxdYvrNHpMQ==" saltValue="LS9FqOINoZkiIj3ah3b/4g==" spinCount="100000" sheet="1" objects="1" scenarios="1"/>
  <hyperlinks>
    <hyperlink ref="A2" r:id="rId1" display="http://стройэксперт.com/armatura-metallicheskaya"/>
    <hyperlink ref="A17" r:id="rId2" display="http://стройэксперт.com/armatura-metallicheskaya"/>
    <hyperlink ref="A13" r:id="rId3" display="http://стройэксперт.com/keramzit"/>
    <hyperlink ref="A9" r:id="rId4" display="http://стройэксперт.com/armatura-metallicheskaya"/>
  </hyperlinks>
  <pageMargins left="0.7" right="0.7" top="0.75" bottom="0.75" header="0.3" footer="0.3"/>
  <pageSetup paperSize="9" orientation="portrait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16"/>
  <sheetViews>
    <sheetView workbookViewId="0">
      <selection activeCell="H6" sqref="H6"/>
    </sheetView>
  </sheetViews>
  <sheetFormatPr defaultRowHeight="15" x14ac:dyDescent="0.25"/>
  <cols>
    <col min="1" max="1" width="55.140625" customWidth="1"/>
    <col min="2" max="2" width="14.140625" customWidth="1"/>
    <col min="3" max="3" width="12.85546875" customWidth="1"/>
    <col min="4" max="4" width="21.140625" hidden="1" customWidth="1"/>
    <col min="5" max="5" width="9.140625" style="308"/>
  </cols>
  <sheetData>
    <row r="1" spans="1:253" s="39" customFormat="1" ht="19.5" customHeight="1" x14ac:dyDescent="0.25">
      <c r="A1" s="456" t="s">
        <v>518</v>
      </c>
      <c r="B1" s="456"/>
      <c r="C1" s="456"/>
      <c r="D1" s="456"/>
      <c r="E1" s="403"/>
      <c r="F1" s="298"/>
      <c r="AT1" s="460" t="s">
        <v>203</v>
      </c>
      <c r="AU1" s="460"/>
      <c r="AV1" s="460"/>
      <c r="AW1" s="460"/>
      <c r="AX1" s="460" t="s">
        <v>203</v>
      </c>
      <c r="AY1" s="460"/>
      <c r="AZ1" s="460"/>
      <c r="BA1" s="460"/>
      <c r="BB1" s="460" t="s">
        <v>203</v>
      </c>
      <c r="BC1" s="460"/>
      <c r="BD1" s="460"/>
      <c r="BE1" s="460"/>
      <c r="BF1" s="460" t="s">
        <v>203</v>
      </c>
      <c r="BG1" s="460"/>
      <c r="BH1" s="460"/>
      <c r="BI1" s="460"/>
      <c r="BJ1" s="460" t="s">
        <v>203</v>
      </c>
      <c r="BK1" s="460"/>
      <c r="BL1" s="460"/>
      <c r="BM1" s="460"/>
      <c r="BN1" s="460" t="s">
        <v>203</v>
      </c>
      <c r="BO1" s="460"/>
      <c r="BP1" s="460"/>
      <c r="BQ1" s="460"/>
      <c r="BR1" s="460" t="s">
        <v>203</v>
      </c>
      <c r="BS1" s="460"/>
      <c r="BT1" s="460"/>
      <c r="BU1" s="460"/>
      <c r="BV1" s="460" t="s">
        <v>203</v>
      </c>
      <c r="BW1" s="460"/>
      <c r="BX1" s="460"/>
      <c r="BY1" s="460"/>
      <c r="BZ1" s="460" t="s">
        <v>203</v>
      </c>
      <c r="CA1" s="460"/>
      <c r="CB1" s="460"/>
      <c r="CC1" s="460"/>
      <c r="CD1" s="460" t="s">
        <v>203</v>
      </c>
      <c r="CE1" s="460"/>
      <c r="CF1" s="460"/>
      <c r="CG1" s="460"/>
      <c r="CH1" s="460" t="s">
        <v>203</v>
      </c>
      <c r="CI1" s="460"/>
      <c r="CJ1" s="460"/>
      <c r="CK1" s="460"/>
      <c r="CL1" s="460" t="s">
        <v>203</v>
      </c>
      <c r="CM1" s="460"/>
      <c r="CN1" s="460"/>
      <c r="CO1" s="460"/>
      <c r="CP1" s="460" t="s">
        <v>203</v>
      </c>
      <c r="CQ1" s="460"/>
      <c r="CR1" s="460"/>
      <c r="CS1" s="460"/>
      <c r="CT1" s="460" t="s">
        <v>203</v>
      </c>
      <c r="CU1" s="460"/>
      <c r="CV1" s="460"/>
      <c r="CW1" s="460"/>
      <c r="CX1" s="460" t="s">
        <v>203</v>
      </c>
      <c r="CY1" s="460"/>
      <c r="CZ1" s="460"/>
      <c r="DA1" s="460"/>
      <c r="DB1" s="460" t="s">
        <v>203</v>
      </c>
      <c r="DC1" s="460"/>
      <c r="DD1" s="460"/>
      <c r="DE1" s="460"/>
      <c r="DF1" s="460" t="s">
        <v>203</v>
      </c>
      <c r="DG1" s="460"/>
      <c r="DH1" s="460"/>
      <c r="DI1" s="460"/>
      <c r="DJ1" s="460" t="s">
        <v>203</v>
      </c>
      <c r="DK1" s="460"/>
      <c r="DL1" s="460"/>
      <c r="DM1" s="460"/>
      <c r="DN1" s="460" t="s">
        <v>203</v>
      </c>
      <c r="DO1" s="460"/>
      <c r="DP1" s="460"/>
      <c r="DQ1" s="460"/>
      <c r="DR1" s="460" t="s">
        <v>203</v>
      </c>
      <c r="DS1" s="460"/>
      <c r="DT1" s="460"/>
      <c r="DU1" s="460"/>
      <c r="DV1" s="460" t="s">
        <v>203</v>
      </c>
      <c r="DW1" s="460"/>
      <c r="DX1" s="460"/>
      <c r="DY1" s="460"/>
      <c r="DZ1" s="460" t="s">
        <v>203</v>
      </c>
      <c r="EA1" s="460"/>
      <c r="EB1" s="460"/>
      <c r="EC1" s="460"/>
      <c r="ED1" s="460" t="s">
        <v>203</v>
      </c>
      <c r="EE1" s="460"/>
      <c r="EF1" s="460"/>
      <c r="EG1" s="460"/>
      <c r="EH1" s="460" t="s">
        <v>203</v>
      </c>
      <c r="EI1" s="460"/>
      <c r="EJ1" s="460"/>
      <c r="EK1" s="460"/>
      <c r="EL1" s="460" t="s">
        <v>203</v>
      </c>
      <c r="EM1" s="460"/>
      <c r="EN1" s="460"/>
      <c r="EO1" s="460"/>
      <c r="EP1" s="460" t="s">
        <v>203</v>
      </c>
      <c r="EQ1" s="460"/>
      <c r="ER1" s="460"/>
      <c r="ES1" s="460"/>
      <c r="ET1" s="460" t="s">
        <v>203</v>
      </c>
      <c r="EU1" s="460"/>
      <c r="EV1" s="460"/>
      <c r="EW1" s="460"/>
      <c r="EX1" s="460" t="s">
        <v>203</v>
      </c>
      <c r="EY1" s="460"/>
      <c r="EZ1" s="460"/>
      <c r="FA1" s="460"/>
      <c r="FB1" s="460" t="s">
        <v>203</v>
      </c>
      <c r="FC1" s="460"/>
      <c r="FD1" s="460"/>
      <c r="FE1" s="460"/>
      <c r="FF1" s="460" t="s">
        <v>203</v>
      </c>
      <c r="FG1" s="460"/>
      <c r="FH1" s="460"/>
      <c r="FI1" s="460"/>
      <c r="FJ1" s="460" t="s">
        <v>203</v>
      </c>
      <c r="FK1" s="460"/>
      <c r="FL1" s="460"/>
      <c r="FM1" s="460"/>
      <c r="FN1" s="460" t="s">
        <v>203</v>
      </c>
      <c r="FO1" s="460"/>
      <c r="FP1" s="460"/>
      <c r="FQ1" s="460"/>
      <c r="FR1" s="460" t="s">
        <v>203</v>
      </c>
      <c r="FS1" s="460"/>
      <c r="FT1" s="460"/>
      <c r="FU1" s="460"/>
      <c r="FV1" s="460" t="s">
        <v>203</v>
      </c>
      <c r="FW1" s="460"/>
      <c r="FX1" s="460"/>
      <c r="FY1" s="460"/>
      <c r="FZ1" s="460" t="s">
        <v>203</v>
      </c>
      <c r="GA1" s="460"/>
      <c r="GB1" s="460"/>
      <c r="GC1" s="460"/>
      <c r="GD1" s="460" t="s">
        <v>203</v>
      </c>
      <c r="GE1" s="460"/>
      <c r="GF1" s="460"/>
      <c r="GG1" s="460"/>
      <c r="GH1" s="460" t="s">
        <v>203</v>
      </c>
      <c r="GI1" s="460"/>
      <c r="GJ1" s="460"/>
      <c r="GK1" s="460"/>
      <c r="GL1" s="460" t="s">
        <v>203</v>
      </c>
      <c r="GM1" s="460"/>
      <c r="GN1" s="460"/>
      <c r="GO1" s="460"/>
      <c r="GP1" s="460" t="s">
        <v>203</v>
      </c>
      <c r="GQ1" s="460"/>
      <c r="GR1" s="460"/>
      <c r="GS1" s="460"/>
      <c r="GT1" s="460" t="s">
        <v>203</v>
      </c>
      <c r="GU1" s="460"/>
      <c r="GV1" s="460"/>
      <c r="GW1" s="460"/>
      <c r="GX1" s="460" t="s">
        <v>203</v>
      </c>
      <c r="GY1" s="460"/>
      <c r="GZ1" s="460"/>
      <c r="HA1" s="460"/>
      <c r="HB1" s="460" t="s">
        <v>203</v>
      </c>
      <c r="HC1" s="460"/>
      <c r="HD1" s="460"/>
      <c r="HE1" s="460"/>
      <c r="HF1" s="460" t="s">
        <v>203</v>
      </c>
      <c r="HG1" s="460"/>
      <c r="HH1" s="460"/>
      <c r="HI1" s="460"/>
      <c r="HJ1" s="460" t="s">
        <v>203</v>
      </c>
      <c r="HK1" s="460"/>
      <c r="HL1" s="460"/>
      <c r="HM1" s="460"/>
      <c r="HN1" s="460" t="s">
        <v>203</v>
      </c>
      <c r="HO1" s="460"/>
      <c r="HP1" s="460"/>
      <c r="HQ1" s="460"/>
      <c r="HR1" s="460" t="s">
        <v>203</v>
      </c>
      <c r="HS1" s="460"/>
      <c r="HT1" s="460"/>
      <c r="HU1" s="460"/>
      <c r="HV1" s="460" t="s">
        <v>203</v>
      </c>
      <c r="HW1" s="460"/>
      <c r="HX1" s="460"/>
      <c r="HY1" s="460"/>
      <c r="HZ1" s="460" t="s">
        <v>203</v>
      </c>
      <c r="IA1" s="460"/>
      <c r="IB1" s="460"/>
      <c r="IC1" s="460"/>
      <c r="ID1" s="460" t="s">
        <v>203</v>
      </c>
      <c r="IE1" s="460"/>
      <c r="IF1" s="460"/>
      <c r="IG1" s="460"/>
      <c r="IH1" s="460" t="s">
        <v>203</v>
      </c>
      <c r="II1" s="460"/>
      <c r="IJ1" s="460"/>
      <c r="IK1" s="460"/>
      <c r="IL1" s="460" t="s">
        <v>203</v>
      </c>
      <c r="IM1" s="460"/>
      <c r="IN1" s="460"/>
      <c r="IO1" s="460"/>
      <c r="IP1" s="305" t="s">
        <v>203</v>
      </c>
      <c r="IQ1" s="305"/>
      <c r="IR1" s="305"/>
      <c r="IS1" s="305"/>
    </row>
    <row r="2" spans="1:253" s="298" customFormat="1" x14ac:dyDescent="0.25">
      <c r="A2" s="451" t="str">
        <f>HYPERLINK("http://стройэксперт.com/shpatlevka","Технониколь")</f>
        <v>Технониколь</v>
      </c>
      <c r="B2" s="452" t="s">
        <v>591</v>
      </c>
      <c r="C2" s="452" t="s">
        <v>592</v>
      </c>
      <c r="D2" s="453" t="s">
        <v>8</v>
      </c>
      <c r="E2" s="227"/>
      <c r="F2" s="39"/>
    </row>
    <row r="3" spans="1:253" s="39" customFormat="1" ht="20.100000000000001" customHeight="1" x14ac:dyDescent="0.25">
      <c r="A3" s="304" t="s">
        <v>519</v>
      </c>
      <c r="B3" s="314">
        <v>668</v>
      </c>
      <c r="C3" s="315">
        <v>700</v>
      </c>
      <c r="D3" s="306">
        <v>636</v>
      </c>
      <c r="E3" s="227"/>
    </row>
    <row r="4" spans="1:253" s="39" customFormat="1" ht="20.100000000000001" customHeight="1" x14ac:dyDescent="0.25">
      <c r="A4" s="304" t="s">
        <v>520</v>
      </c>
      <c r="B4" s="314">
        <v>1292</v>
      </c>
      <c r="C4" s="315">
        <v>1353</v>
      </c>
      <c r="D4" s="306">
        <v>1230</v>
      </c>
      <c r="E4" s="227"/>
    </row>
    <row r="5" spans="1:253" s="39" customFormat="1" ht="20.100000000000001" customHeight="1" x14ac:dyDescent="0.25">
      <c r="A5" s="304" t="s">
        <v>521</v>
      </c>
      <c r="B5" s="314">
        <v>1387</v>
      </c>
      <c r="C5" s="315">
        <v>1453</v>
      </c>
      <c r="D5" s="306">
        <v>1321</v>
      </c>
      <c r="E5" s="227"/>
    </row>
    <row r="6" spans="1:253" s="39" customFormat="1" ht="20.100000000000001" customHeight="1" x14ac:dyDescent="0.25">
      <c r="A6" s="304" t="s">
        <v>522</v>
      </c>
      <c r="B6" s="314"/>
      <c r="C6" s="315"/>
      <c r="D6" s="306"/>
      <c r="E6" s="227"/>
    </row>
    <row r="7" spans="1:253" s="39" customFormat="1" ht="19.5" customHeight="1" x14ac:dyDescent="0.25">
      <c r="A7" s="456" t="s">
        <v>536</v>
      </c>
      <c r="B7" s="456"/>
      <c r="C7" s="456"/>
      <c r="D7" s="456"/>
      <c r="E7" s="403"/>
      <c r="F7" s="298"/>
      <c r="AT7" s="460" t="s">
        <v>203</v>
      </c>
      <c r="AU7" s="460"/>
      <c r="AV7" s="460"/>
      <c r="AW7" s="460"/>
      <c r="AX7" s="460" t="s">
        <v>203</v>
      </c>
      <c r="AY7" s="460"/>
      <c r="AZ7" s="460"/>
      <c r="BA7" s="460"/>
      <c r="BB7" s="460" t="s">
        <v>203</v>
      </c>
      <c r="BC7" s="460"/>
      <c r="BD7" s="460"/>
      <c r="BE7" s="460"/>
      <c r="BF7" s="460" t="s">
        <v>203</v>
      </c>
      <c r="BG7" s="460"/>
      <c r="BH7" s="460"/>
      <c r="BI7" s="460"/>
      <c r="BJ7" s="460" t="s">
        <v>203</v>
      </c>
      <c r="BK7" s="460"/>
      <c r="BL7" s="460"/>
      <c r="BM7" s="460"/>
      <c r="BN7" s="460" t="s">
        <v>203</v>
      </c>
      <c r="BO7" s="460"/>
      <c r="BP7" s="460"/>
      <c r="BQ7" s="460"/>
      <c r="BR7" s="460" t="s">
        <v>203</v>
      </c>
      <c r="BS7" s="460"/>
      <c r="BT7" s="460"/>
      <c r="BU7" s="460"/>
      <c r="BV7" s="460" t="s">
        <v>203</v>
      </c>
      <c r="BW7" s="460"/>
      <c r="BX7" s="460"/>
      <c r="BY7" s="460"/>
      <c r="BZ7" s="460" t="s">
        <v>203</v>
      </c>
      <c r="CA7" s="460"/>
      <c r="CB7" s="460"/>
      <c r="CC7" s="460"/>
      <c r="CD7" s="460" t="s">
        <v>203</v>
      </c>
      <c r="CE7" s="460"/>
      <c r="CF7" s="460"/>
      <c r="CG7" s="460"/>
      <c r="CH7" s="460" t="s">
        <v>203</v>
      </c>
      <c r="CI7" s="460"/>
      <c r="CJ7" s="460"/>
      <c r="CK7" s="460"/>
      <c r="CL7" s="460" t="s">
        <v>203</v>
      </c>
      <c r="CM7" s="460"/>
      <c r="CN7" s="460"/>
      <c r="CO7" s="460"/>
      <c r="CP7" s="460" t="s">
        <v>203</v>
      </c>
      <c r="CQ7" s="460"/>
      <c r="CR7" s="460"/>
      <c r="CS7" s="460"/>
      <c r="CT7" s="460" t="s">
        <v>203</v>
      </c>
      <c r="CU7" s="460"/>
      <c r="CV7" s="460"/>
      <c r="CW7" s="460"/>
      <c r="CX7" s="460" t="s">
        <v>203</v>
      </c>
      <c r="CY7" s="460"/>
      <c r="CZ7" s="460"/>
      <c r="DA7" s="460"/>
      <c r="DB7" s="460" t="s">
        <v>203</v>
      </c>
      <c r="DC7" s="460"/>
      <c r="DD7" s="460"/>
      <c r="DE7" s="460"/>
      <c r="DF7" s="460" t="s">
        <v>203</v>
      </c>
      <c r="DG7" s="460"/>
      <c r="DH7" s="460"/>
      <c r="DI7" s="460"/>
      <c r="DJ7" s="460" t="s">
        <v>203</v>
      </c>
      <c r="DK7" s="460"/>
      <c r="DL7" s="460"/>
      <c r="DM7" s="460"/>
      <c r="DN7" s="460" t="s">
        <v>203</v>
      </c>
      <c r="DO7" s="460"/>
      <c r="DP7" s="460"/>
      <c r="DQ7" s="460"/>
      <c r="DR7" s="460" t="s">
        <v>203</v>
      </c>
      <c r="DS7" s="460"/>
      <c r="DT7" s="460"/>
      <c r="DU7" s="460"/>
      <c r="DV7" s="460" t="s">
        <v>203</v>
      </c>
      <c r="DW7" s="460"/>
      <c r="DX7" s="460"/>
      <c r="DY7" s="460"/>
      <c r="DZ7" s="460" t="s">
        <v>203</v>
      </c>
      <c r="EA7" s="460"/>
      <c r="EB7" s="460"/>
      <c r="EC7" s="460"/>
      <c r="ED7" s="460" t="s">
        <v>203</v>
      </c>
      <c r="EE7" s="460"/>
      <c r="EF7" s="460"/>
      <c r="EG7" s="460"/>
      <c r="EH7" s="460" t="s">
        <v>203</v>
      </c>
      <c r="EI7" s="460"/>
      <c r="EJ7" s="460"/>
      <c r="EK7" s="460"/>
      <c r="EL7" s="460" t="s">
        <v>203</v>
      </c>
      <c r="EM7" s="460"/>
      <c r="EN7" s="460"/>
      <c r="EO7" s="460"/>
      <c r="EP7" s="460" t="s">
        <v>203</v>
      </c>
      <c r="EQ7" s="460"/>
      <c r="ER7" s="460"/>
      <c r="ES7" s="460"/>
      <c r="ET7" s="460" t="s">
        <v>203</v>
      </c>
      <c r="EU7" s="460"/>
      <c r="EV7" s="460"/>
      <c r="EW7" s="460"/>
      <c r="EX7" s="460" t="s">
        <v>203</v>
      </c>
      <c r="EY7" s="460"/>
      <c r="EZ7" s="460"/>
      <c r="FA7" s="460"/>
      <c r="FB7" s="460" t="s">
        <v>203</v>
      </c>
      <c r="FC7" s="460"/>
      <c r="FD7" s="460"/>
      <c r="FE7" s="460"/>
      <c r="FF7" s="460" t="s">
        <v>203</v>
      </c>
      <c r="FG7" s="460"/>
      <c r="FH7" s="460"/>
      <c r="FI7" s="460"/>
      <c r="FJ7" s="460" t="s">
        <v>203</v>
      </c>
      <c r="FK7" s="460"/>
      <c r="FL7" s="460"/>
      <c r="FM7" s="460"/>
      <c r="FN7" s="460" t="s">
        <v>203</v>
      </c>
      <c r="FO7" s="460"/>
      <c r="FP7" s="460"/>
      <c r="FQ7" s="460"/>
      <c r="FR7" s="460" t="s">
        <v>203</v>
      </c>
      <c r="FS7" s="460"/>
      <c r="FT7" s="460"/>
      <c r="FU7" s="460"/>
      <c r="FV7" s="460" t="s">
        <v>203</v>
      </c>
      <c r="FW7" s="460"/>
      <c r="FX7" s="460"/>
      <c r="FY7" s="460"/>
      <c r="FZ7" s="460" t="s">
        <v>203</v>
      </c>
      <c r="GA7" s="460"/>
      <c r="GB7" s="460"/>
      <c r="GC7" s="460"/>
      <c r="GD7" s="460" t="s">
        <v>203</v>
      </c>
      <c r="GE7" s="460"/>
      <c r="GF7" s="460"/>
      <c r="GG7" s="460"/>
      <c r="GH7" s="460" t="s">
        <v>203</v>
      </c>
      <c r="GI7" s="460"/>
      <c r="GJ7" s="460"/>
      <c r="GK7" s="460"/>
      <c r="GL7" s="460" t="s">
        <v>203</v>
      </c>
      <c r="GM7" s="460"/>
      <c r="GN7" s="460"/>
      <c r="GO7" s="460"/>
      <c r="GP7" s="460" t="s">
        <v>203</v>
      </c>
      <c r="GQ7" s="460"/>
      <c r="GR7" s="460"/>
      <c r="GS7" s="460"/>
      <c r="GT7" s="460" t="s">
        <v>203</v>
      </c>
      <c r="GU7" s="460"/>
      <c r="GV7" s="460"/>
      <c r="GW7" s="460"/>
      <c r="GX7" s="460" t="s">
        <v>203</v>
      </c>
      <c r="GY7" s="460"/>
      <c r="GZ7" s="460"/>
      <c r="HA7" s="460"/>
      <c r="HB7" s="460" t="s">
        <v>203</v>
      </c>
      <c r="HC7" s="460"/>
      <c r="HD7" s="460"/>
      <c r="HE7" s="460"/>
      <c r="HF7" s="460" t="s">
        <v>203</v>
      </c>
      <c r="HG7" s="460"/>
      <c r="HH7" s="460"/>
      <c r="HI7" s="460"/>
      <c r="HJ7" s="460" t="s">
        <v>203</v>
      </c>
      <c r="HK7" s="460"/>
      <c r="HL7" s="460"/>
      <c r="HM7" s="460"/>
      <c r="HN7" s="460" t="s">
        <v>203</v>
      </c>
      <c r="HO7" s="460"/>
      <c r="HP7" s="460"/>
      <c r="HQ7" s="460"/>
      <c r="HR7" s="460" t="s">
        <v>203</v>
      </c>
      <c r="HS7" s="460"/>
      <c r="HT7" s="460"/>
      <c r="HU7" s="460"/>
      <c r="HV7" s="460" t="s">
        <v>203</v>
      </c>
      <c r="HW7" s="460"/>
      <c r="HX7" s="460"/>
      <c r="HY7" s="460"/>
      <c r="HZ7" s="460" t="s">
        <v>203</v>
      </c>
      <c r="IA7" s="460"/>
      <c r="IB7" s="460"/>
      <c r="IC7" s="460"/>
      <c r="ID7" s="460" t="s">
        <v>203</v>
      </c>
      <c r="IE7" s="460"/>
      <c r="IF7" s="460"/>
      <c r="IG7" s="460"/>
      <c r="IH7" s="460" t="s">
        <v>203</v>
      </c>
      <c r="II7" s="460"/>
      <c r="IJ7" s="460"/>
      <c r="IK7" s="460"/>
      <c r="IL7" s="460" t="s">
        <v>203</v>
      </c>
      <c r="IM7" s="460"/>
      <c r="IN7" s="460"/>
      <c r="IO7" s="460"/>
      <c r="IP7" s="312" t="s">
        <v>203</v>
      </c>
      <c r="IQ7" s="312"/>
      <c r="IR7" s="312"/>
      <c r="IS7" s="312"/>
    </row>
    <row r="8" spans="1:253" s="298" customFormat="1" x14ac:dyDescent="0.25">
      <c r="A8" s="451" t="str">
        <f>HYPERLINK("http://стройэксперт.com/shpatlevka","Технониколь")</f>
        <v>Технониколь</v>
      </c>
      <c r="B8" s="452" t="s">
        <v>591</v>
      </c>
      <c r="C8" s="452" t="s">
        <v>592</v>
      </c>
      <c r="D8" s="453" t="s">
        <v>8</v>
      </c>
      <c r="E8" s="227"/>
      <c r="F8" s="39"/>
    </row>
    <row r="9" spans="1:253" s="39" customFormat="1" ht="20.100000000000001" customHeight="1" x14ac:dyDescent="0.25">
      <c r="A9" s="304" t="s">
        <v>537</v>
      </c>
      <c r="B9" s="314">
        <v>1320</v>
      </c>
      <c r="C9" s="314">
        <v>1383</v>
      </c>
      <c r="D9" s="307">
        <v>1257</v>
      </c>
      <c r="E9" s="227"/>
    </row>
    <row r="10" spans="1:253" s="39" customFormat="1" ht="20.100000000000001" customHeight="1" x14ac:dyDescent="0.25">
      <c r="A10" s="304" t="s">
        <v>538</v>
      </c>
      <c r="B10" s="314">
        <v>1302</v>
      </c>
      <c r="C10" s="314">
        <v>1364</v>
      </c>
      <c r="D10" s="307">
        <v>1240</v>
      </c>
      <c r="E10" s="227"/>
    </row>
    <row r="11" spans="1:253" s="39" customFormat="1" ht="19.5" customHeight="1" x14ac:dyDescent="0.25">
      <c r="A11" s="456" t="s">
        <v>539</v>
      </c>
      <c r="B11" s="456"/>
      <c r="C11" s="456"/>
      <c r="D11" s="456"/>
      <c r="E11" s="403"/>
      <c r="F11" s="298"/>
      <c r="AT11" s="460" t="s">
        <v>203</v>
      </c>
      <c r="AU11" s="460"/>
      <c r="AV11" s="460"/>
      <c r="AW11" s="460"/>
      <c r="AX11" s="460" t="s">
        <v>203</v>
      </c>
      <c r="AY11" s="460"/>
      <c r="AZ11" s="460"/>
      <c r="BA11" s="460"/>
      <c r="BB11" s="460" t="s">
        <v>203</v>
      </c>
      <c r="BC11" s="460"/>
      <c r="BD11" s="460"/>
      <c r="BE11" s="460"/>
      <c r="BF11" s="460" t="s">
        <v>203</v>
      </c>
      <c r="BG11" s="460"/>
      <c r="BH11" s="460"/>
      <c r="BI11" s="460"/>
      <c r="BJ11" s="460" t="s">
        <v>203</v>
      </c>
      <c r="BK11" s="460"/>
      <c r="BL11" s="460"/>
      <c r="BM11" s="460"/>
      <c r="BN11" s="460" t="s">
        <v>203</v>
      </c>
      <c r="BO11" s="460"/>
      <c r="BP11" s="460"/>
      <c r="BQ11" s="460"/>
      <c r="BR11" s="460" t="s">
        <v>203</v>
      </c>
      <c r="BS11" s="460"/>
      <c r="BT11" s="460"/>
      <c r="BU11" s="460"/>
      <c r="BV11" s="460" t="s">
        <v>203</v>
      </c>
      <c r="BW11" s="460"/>
      <c r="BX11" s="460"/>
      <c r="BY11" s="460"/>
      <c r="BZ11" s="460" t="s">
        <v>203</v>
      </c>
      <c r="CA11" s="460"/>
      <c r="CB11" s="460"/>
      <c r="CC11" s="460"/>
      <c r="CD11" s="460" t="s">
        <v>203</v>
      </c>
      <c r="CE11" s="460"/>
      <c r="CF11" s="460"/>
      <c r="CG11" s="460"/>
      <c r="CH11" s="460" t="s">
        <v>203</v>
      </c>
      <c r="CI11" s="460"/>
      <c r="CJ11" s="460"/>
      <c r="CK11" s="460"/>
      <c r="CL11" s="460" t="s">
        <v>203</v>
      </c>
      <c r="CM11" s="460"/>
      <c r="CN11" s="460"/>
      <c r="CO11" s="460"/>
      <c r="CP11" s="460" t="s">
        <v>203</v>
      </c>
      <c r="CQ11" s="460"/>
      <c r="CR11" s="460"/>
      <c r="CS11" s="460"/>
      <c r="CT11" s="460" t="s">
        <v>203</v>
      </c>
      <c r="CU11" s="460"/>
      <c r="CV11" s="460"/>
      <c r="CW11" s="460"/>
      <c r="CX11" s="460" t="s">
        <v>203</v>
      </c>
      <c r="CY11" s="460"/>
      <c r="CZ11" s="460"/>
      <c r="DA11" s="460"/>
      <c r="DB11" s="460" t="s">
        <v>203</v>
      </c>
      <c r="DC11" s="460"/>
      <c r="DD11" s="460"/>
      <c r="DE11" s="460"/>
      <c r="DF11" s="460" t="s">
        <v>203</v>
      </c>
      <c r="DG11" s="460"/>
      <c r="DH11" s="460"/>
      <c r="DI11" s="460"/>
      <c r="DJ11" s="460" t="s">
        <v>203</v>
      </c>
      <c r="DK11" s="460"/>
      <c r="DL11" s="460"/>
      <c r="DM11" s="460"/>
      <c r="DN11" s="460" t="s">
        <v>203</v>
      </c>
      <c r="DO11" s="460"/>
      <c r="DP11" s="460"/>
      <c r="DQ11" s="460"/>
      <c r="DR11" s="460" t="s">
        <v>203</v>
      </c>
      <c r="DS11" s="460"/>
      <c r="DT11" s="460"/>
      <c r="DU11" s="460"/>
      <c r="DV11" s="460" t="s">
        <v>203</v>
      </c>
      <c r="DW11" s="460"/>
      <c r="DX11" s="460"/>
      <c r="DY11" s="460"/>
      <c r="DZ11" s="460" t="s">
        <v>203</v>
      </c>
      <c r="EA11" s="460"/>
      <c r="EB11" s="460"/>
      <c r="EC11" s="460"/>
      <c r="ED11" s="460" t="s">
        <v>203</v>
      </c>
      <c r="EE11" s="460"/>
      <c r="EF11" s="460"/>
      <c r="EG11" s="460"/>
      <c r="EH11" s="460" t="s">
        <v>203</v>
      </c>
      <c r="EI11" s="460"/>
      <c r="EJ11" s="460"/>
      <c r="EK11" s="460"/>
      <c r="EL11" s="460" t="s">
        <v>203</v>
      </c>
      <c r="EM11" s="460"/>
      <c r="EN11" s="460"/>
      <c r="EO11" s="460"/>
      <c r="EP11" s="460" t="s">
        <v>203</v>
      </c>
      <c r="EQ11" s="460"/>
      <c r="ER11" s="460"/>
      <c r="ES11" s="460"/>
      <c r="ET11" s="460" t="s">
        <v>203</v>
      </c>
      <c r="EU11" s="460"/>
      <c r="EV11" s="460"/>
      <c r="EW11" s="460"/>
      <c r="EX11" s="460" t="s">
        <v>203</v>
      </c>
      <c r="EY11" s="460"/>
      <c r="EZ11" s="460"/>
      <c r="FA11" s="460"/>
      <c r="FB11" s="460" t="s">
        <v>203</v>
      </c>
      <c r="FC11" s="460"/>
      <c r="FD11" s="460"/>
      <c r="FE11" s="460"/>
      <c r="FF11" s="460" t="s">
        <v>203</v>
      </c>
      <c r="FG11" s="460"/>
      <c r="FH11" s="460"/>
      <c r="FI11" s="460"/>
      <c r="FJ11" s="460" t="s">
        <v>203</v>
      </c>
      <c r="FK11" s="460"/>
      <c r="FL11" s="460"/>
      <c r="FM11" s="460"/>
      <c r="FN11" s="460" t="s">
        <v>203</v>
      </c>
      <c r="FO11" s="460"/>
      <c r="FP11" s="460"/>
      <c r="FQ11" s="460"/>
      <c r="FR11" s="460" t="s">
        <v>203</v>
      </c>
      <c r="FS11" s="460"/>
      <c r="FT11" s="460"/>
      <c r="FU11" s="460"/>
      <c r="FV11" s="460" t="s">
        <v>203</v>
      </c>
      <c r="FW11" s="460"/>
      <c r="FX11" s="460"/>
      <c r="FY11" s="460"/>
      <c r="FZ11" s="460" t="s">
        <v>203</v>
      </c>
      <c r="GA11" s="460"/>
      <c r="GB11" s="460"/>
      <c r="GC11" s="460"/>
      <c r="GD11" s="460" t="s">
        <v>203</v>
      </c>
      <c r="GE11" s="460"/>
      <c r="GF11" s="460"/>
      <c r="GG11" s="460"/>
      <c r="GH11" s="460" t="s">
        <v>203</v>
      </c>
      <c r="GI11" s="460"/>
      <c r="GJ11" s="460"/>
      <c r="GK11" s="460"/>
      <c r="GL11" s="460" t="s">
        <v>203</v>
      </c>
      <c r="GM11" s="460"/>
      <c r="GN11" s="460"/>
      <c r="GO11" s="460"/>
      <c r="GP11" s="460" t="s">
        <v>203</v>
      </c>
      <c r="GQ11" s="460"/>
      <c r="GR11" s="460"/>
      <c r="GS11" s="460"/>
      <c r="GT11" s="460" t="s">
        <v>203</v>
      </c>
      <c r="GU11" s="460"/>
      <c r="GV11" s="460"/>
      <c r="GW11" s="460"/>
      <c r="GX11" s="460" t="s">
        <v>203</v>
      </c>
      <c r="GY11" s="460"/>
      <c r="GZ11" s="460"/>
      <c r="HA11" s="460"/>
      <c r="HB11" s="460" t="s">
        <v>203</v>
      </c>
      <c r="HC11" s="460"/>
      <c r="HD11" s="460"/>
      <c r="HE11" s="460"/>
      <c r="HF11" s="460" t="s">
        <v>203</v>
      </c>
      <c r="HG11" s="460"/>
      <c r="HH11" s="460"/>
      <c r="HI11" s="460"/>
      <c r="HJ11" s="460" t="s">
        <v>203</v>
      </c>
      <c r="HK11" s="460"/>
      <c r="HL11" s="460"/>
      <c r="HM11" s="460"/>
      <c r="HN11" s="460" t="s">
        <v>203</v>
      </c>
      <c r="HO11" s="460"/>
      <c r="HP11" s="460"/>
      <c r="HQ11" s="460"/>
      <c r="HR11" s="460" t="s">
        <v>203</v>
      </c>
      <c r="HS11" s="460"/>
      <c r="HT11" s="460"/>
      <c r="HU11" s="460"/>
      <c r="HV11" s="460" t="s">
        <v>203</v>
      </c>
      <c r="HW11" s="460"/>
      <c r="HX11" s="460"/>
      <c r="HY11" s="460"/>
      <c r="HZ11" s="460" t="s">
        <v>203</v>
      </c>
      <c r="IA11" s="460"/>
      <c r="IB11" s="460"/>
      <c r="IC11" s="460"/>
      <c r="ID11" s="460" t="s">
        <v>203</v>
      </c>
      <c r="IE11" s="460"/>
      <c r="IF11" s="460"/>
      <c r="IG11" s="460"/>
      <c r="IH11" s="460" t="s">
        <v>203</v>
      </c>
      <c r="II11" s="460"/>
      <c r="IJ11" s="460"/>
      <c r="IK11" s="460"/>
      <c r="IL11" s="460" t="s">
        <v>203</v>
      </c>
      <c r="IM11" s="460"/>
      <c r="IN11" s="460"/>
      <c r="IO11" s="460"/>
      <c r="IP11" s="313" t="s">
        <v>203</v>
      </c>
      <c r="IQ11" s="313"/>
      <c r="IR11" s="313"/>
      <c r="IS11" s="313"/>
    </row>
    <row r="12" spans="1:253" s="298" customFormat="1" x14ac:dyDescent="0.25">
      <c r="A12" s="451" t="str">
        <f>HYPERLINK("http://стройэксперт.com/shpatlevka","Технониколь")</f>
        <v>Технониколь</v>
      </c>
      <c r="B12" s="452" t="s">
        <v>591</v>
      </c>
      <c r="C12" s="452" t="s">
        <v>592</v>
      </c>
      <c r="D12" s="453" t="s">
        <v>8</v>
      </c>
      <c r="E12" s="227"/>
      <c r="F12" s="39"/>
    </row>
    <row r="13" spans="1:253" s="39" customFormat="1" ht="20.100000000000001" customHeight="1" x14ac:dyDescent="0.25">
      <c r="A13" s="304" t="s">
        <v>540</v>
      </c>
      <c r="B13" s="314">
        <v>1422</v>
      </c>
      <c r="C13" s="315">
        <v>1490</v>
      </c>
      <c r="D13" s="306">
        <v>1354</v>
      </c>
      <c r="E13" s="227"/>
    </row>
    <row r="14" spans="1:253" s="39" customFormat="1" ht="20.100000000000001" customHeight="1" x14ac:dyDescent="0.25">
      <c r="A14" s="304" t="s">
        <v>541</v>
      </c>
      <c r="B14" s="314">
        <v>1169</v>
      </c>
      <c r="C14" s="315">
        <v>1224</v>
      </c>
      <c r="D14" s="306">
        <v>1113</v>
      </c>
      <c r="E14" s="227"/>
    </row>
    <row r="15" spans="1:253" s="39" customFormat="1" ht="20.100000000000001" customHeight="1" x14ac:dyDescent="0.25">
      <c r="A15" s="304" t="s">
        <v>542</v>
      </c>
      <c r="B15" s="314">
        <v>1635</v>
      </c>
      <c r="C15" s="315">
        <v>1713</v>
      </c>
      <c r="D15" s="306">
        <v>1557</v>
      </c>
      <c r="E15" s="227"/>
    </row>
    <row r="16" spans="1:253" s="39" customFormat="1" ht="20.100000000000001" customHeight="1" x14ac:dyDescent="0.25">
      <c r="A16" s="304" t="s">
        <v>543</v>
      </c>
      <c r="B16" s="314">
        <v>2275</v>
      </c>
      <c r="C16" s="315">
        <v>2384</v>
      </c>
      <c r="D16" s="306">
        <v>2167</v>
      </c>
      <c r="E16" s="227"/>
    </row>
  </sheetData>
  <sheetProtection algorithmName="SHA-512" hashValue="lOU70rWbbUIvSZj5ooMrYdoFu39EVJ5r4xRAXQ8S2ilkTMecNgLLMYWNcLlojY2zJg0l0JP8IP1N2L09RCUk/Q==" saltValue="8dT0MO4h8nU+yid9JKu0ow==" spinCount="100000" sheet="1" objects="1" scenarios="1"/>
  <mergeCells count="156">
    <mergeCell ref="IH7:IK7"/>
    <mergeCell ref="IL7:IO7"/>
    <mergeCell ref="HN7:HQ7"/>
    <mergeCell ref="HR7:HU7"/>
    <mergeCell ref="HV7:HY7"/>
    <mergeCell ref="HZ7:IC7"/>
    <mergeCell ref="ID7:IG7"/>
    <mergeCell ref="GT7:GW7"/>
    <mergeCell ref="GX7:HA7"/>
    <mergeCell ref="HB7:HE7"/>
    <mergeCell ref="HF7:HI7"/>
    <mergeCell ref="HJ7:HM7"/>
    <mergeCell ref="FZ7:GC7"/>
    <mergeCell ref="GD7:GG7"/>
    <mergeCell ref="GH7:GK7"/>
    <mergeCell ref="GL7:GO7"/>
    <mergeCell ref="GP7:GS7"/>
    <mergeCell ref="FF7:FI7"/>
    <mergeCell ref="FJ7:FM7"/>
    <mergeCell ref="FN7:FQ7"/>
    <mergeCell ref="FR7:FU7"/>
    <mergeCell ref="FV7:FY7"/>
    <mergeCell ref="EL7:EO7"/>
    <mergeCell ref="EP7:ES7"/>
    <mergeCell ref="ET7:EW7"/>
    <mergeCell ref="EX7:FA7"/>
    <mergeCell ref="FB7:FE7"/>
    <mergeCell ref="DR7:DU7"/>
    <mergeCell ref="DV7:DY7"/>
    <mergeCell ref="DZ7:EC7"/>
    <mergeCell ref="ED7:EG7"/>
    <mergeCell ref="EH7:EK7"/>
    <mergeCell ref="CX7:DA7"/>
    <mergeCell ref="DB7:DE7"/>
    <mergeCell ref="DF7:DI7"/>
    <mergeCell ref="DJ7:DM7"/>
    <mergeCell ref="DN7:DQ7"/>
    <mergeCell ref="CD7:CG7"/>
    <mergeCell ref="CH7:CK7"/>
    <mergeCell ref="CL7:CO7"/>
    <mergeCell ref="CP7:CS7"/>
    <mergeCell ref="CT7:CW7"/>
    <mergeCell ref="BJ7:BM7"/>
    <mergeCell ref="BN7:BQ7"/>
    <mergeCell ref="BR7:BU7"/>
    <mergeCell ref="BV7:BY7"/>
    <mergeCell ref="BZ7:CC7"/>
    <mergeCell ref="A7:D7"/>
    <mergeCell ref="AT7:AW7"/>
    <mergeCell ref="AX7:BA7"/>
    <mergeCell ref="BB7:BE7"/>
    <mergeCell ref="BF7:BI7"/>
    <mergeCell ref="BJ1:BM1"/>
    <mergeCell ref="A1:D1"/>
    <mergeCell ref="AT1:AW1"/>
    <mergeCell ref="AX1:BA1"/>
    <mergeCell ref="BB1:BE1"/>
    <mergeCell ref="BF1:BI1"/>
    <mergeCell ref="DF1:DI1"/>
    <mergeCell ref="BN1:BQ1"/>
    <mergeCell ref="BR1:BU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FB1:FE1"/>
    <mergeCell ref="DJ1:DM1"/>
    <mergeCell ref="DN1:DQ1"/>
    <mergeCell ref="DR1:DU1"/>
    <mergeCell ref="DV1:DY1"/>
    <mergeCell ref="DZ1:EC1"/>
    <mergeCell ref="ED1:EG1"/>
    <mergeCell ref="EH1:EK1"/>
    <mergeCell ref="EL1:EO1"/>
    <mergeCell ref="EP1:ES1"/>
    <mergeCell ref="ET1:EW1"/>
    <mergeCell ref="EX1:FA1"/>
    <mergeCell ref="GX1:HA1"/>
    <mergeCell ref="FF1:FI1"/>
    <mergeCell ref="FJ1:FM1"/>
    <mergeCell ref="FN1:FQ1"/>
    <mergeCell ref="FR1:FU1"/>
    <mergeCell ref="FV1:FY1"/>
    <mergeCell ref="FZ1:GC1"/>
    <mergeCell ref="GD1:GG1"/>
    <mergeCell ref="GH1:GK1"/>
    <mergeCell ref="GL1:GO1"/>
    <mergeCell ref="GP1:GS1"/>
    <mergeCell ref="GT1:GW1"/>
    <mergeCell ref="HZ1:IC1"/>
    <mergeCell ref="ID1:IG1"/>
    <mergeCell ref="IH1:IK1"/>
    <mergeCell ref="IL1:IO1"/>
    <mergeCell ref="HB1:HE1"/>
    <mergeCell ref="HF1:HI1"/>
    <mergeCell ref="HJ1:HM1"/>
    <mergeCell ref="HN1:HQ1"/>
    <mergeCell ref="HR1:HU1"/>
    <mergeCell ref="HV1:HY1"/>
    <mergeCell ref="A11:D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BZ11:CC11"/>
    <mergeCell ref="CD11:CG11"/>
    <mergeCell ref="CH11:CK11"/>
    <mergeCell ref="CL11:CO11"/>
    <mergeCell ref="CP11:CS11"/>
    <mergeCell ref="CT11:CW11"/>
    <mergeCell ref="CX11:DA11"/>
    <mergeCell ref="DB11:DE11"/>
    <mergeCell ref="DF11:DI11"/>
    <mergeCell ref="DJ11:DM11"/>
    <mergeCell ref="DN11:DQ11"/>
    <mergeCell ref="DR11:DU11"/>
    <mergeCell ref="DV11:DY11"/>
    <mergeCell ref="DZ11:EC11"/>
    <mergeCell ref="ED11:EG11"/>
    <mergeCell ref="EH11:EK11"/>
    <mergeCell ref="EL11:EO11"/>
    <mergeCell ref="EP11:ES11"/>
    <mergeCell ref="ET11:EW11"/>
    <mergeCell ref="EX11:FA11"/>
    <mergeCell ref="FB11:FE11"/>
    <mergeCell ref="FF11:FI11"/>
    <mergeCell ref="FJ11:FM11"/>
    <mergeCell ref="FN11:FQ11"/>
    <mergeCell ref="FR11:FU11"/>
    <mergeCell ref="FV11:FY11"/>
    <mergeCell ref="FZ11:GC11"/>
    <mergeCell ref="HN11:HQ11"/>
    <mergeCell ref="HR11:HU11"/>
    <mergeCell ref="HV11:HY11"/>
    <mergeCell ref="HZ11:IC11"/>
    <mergeCell ref="ID11:IG11"/>
    <mergeCell ref="IH11:IK11"/>
    <mergeCell ref="IL11:IO11"/>
    <mergeCell ref="GD11:GG11"/>
    <mergeCell ref="GH11:GK11"/>
    <mergeCell ref="GL11:GO11"/>
    <mergeCell ref="GP11:GS11"/>
    <mergeCell ref="GT11:GW11"/>
    <mergeCell ref="GX11:HA11"/>
    <mergeCell ref="HB11:HE11"/>
    <mergeCell ref="HF11:HI11"/>
    <mergeCell ref="HJ11:HM11"/>
  </mergeCells>
  <hyperlinks>
    <hyperlink ref="A2" r:id="rId1" display="http://стройэксперт.com/shpatlevka"/>
    <hyperlink ref="A8" r:id="rId2" display="http://стройэксперт.com/shpatlevka"/>
    <hyperlink ref="A12" r:id="rId3" display="http://стройэксперт.com/shpatlevka"/>
  </hyperlinks>
  <pageMargins left="0.7" right="0.7" top="0.75" bottom="0.75" header="0.3" footer="0.3"/>
  <pageSetup paperSize="9" orientation="portrait" verticalDpi="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17"/>
  <sheetViews>
    <sheetView workbookViewId="0">
      <selection activeCell="B1" sqref="B1:B1048576"/>
    </sheetView>
  </sheetViews>
  <sheetFormatPr defaultColWidth="9" defaultRowHeight="15" x14ac:dyDescent="0.25"/>
  <cols>
    <col min="1" max="1" width="49.7109375" customWidth="1"/>
    <col min="2" max="2" width="16.85546875" customWidth="1"/>
    <col min="3" max="3" width="19" customWidth="1"/>
    <col min="4" max="4" width="13.7109375" customWidth="1"/>
    <col min="5" max="255" width="10" customWidth="1"/>
  </cols>
  <sheetData>
    <row r="1" spans="1:5" ht="27.75" customHeight="1" x14ac:dyDescent="0.25">
      <c r="A1" s="36"/>
      <c r="B1" s="118" t="s">
        <v>7</v>
      </c>
      <c r="C1" s="143" t="s">
        <v>2</v>
      </c>
      <c r="D1" s="37" t="s">
        <v>6</v>
      </c>
    </row>
    <row r="2" spans="1:5" x14ac:dyDescent="0.2">
      <c r="A2" s="40" t="s">
        <v>167</v>
      </c>
      <c r="B2" s="99" t="s">
        <v>178</v>
      </c>
      <c r="C2" s="99" t="s">
        <v>177</v>
      </c>
      <c r="D2" s="119" t="s">
        <v>8</v>
      </c>
    </row>
    <row r="3" spans="1:5" x14ac:dyDescent="0.25">
      <c r="A3" s="39" t="s">
        <v>164</v>
      </c>
      <c r="B3" s="175">
        <f>C3-50</f>
        <v>2200</v>
      </c>
      <c r="C3" s="176">
        <v>2250</v>
      </c>
      <c r="D3" s="174"/>
      <c r="E3" s="11"/>
    </row>
    <row r="4" spans="1:5" x14ac:dyDescent="0.25">
      <c r="A4" s="39" t="s">
        <v>165</v>
      </c>
      <c r="B4" s="175">
        <f t="shared" ref="B4:B7" si="0">C4-50</f>
        <v>2480</v>
      </c>
      <c r="C4" s="151">
        <v>2530</v>
      </c>
      <c r="D4" s="149"/>
    </row>
    <row r="5" spans="1:5" x14ac:dyDescent="0.25">
      <c r="A5" s="39" t="s">
        <v>161</v>
      </c>
      <c r="B5" s="175">
        <f t="shared" si="0"/>
        <v>2785</v>
      </c>
      <c r="C5" s="151">
        <v>2835</v>
      </c>
      <c r="D5" s="149"/>
    </row>
    <row r="6" spans="1:5" x14ac:dyDescent="0.25">
      <c r="A6" s="39" t="s">
        <v>162</v>
      </c>
      <c r="B6" s="175">
        <f t="shared" si="0"/>
        <v>3200</v>
      </c>
      <c r="C6" s="151">
        <v>3250</v>
      </c>
      <c r="D6" s="149"/>
    </row>
    <row r="7" spans="1:5" x14ac:dyDescent="0.25">
      <c r="A7" s="39" t="s">
        <v>163</v>
      </c>
      <c r="B7" s="175">
        <f t="shared" si="0"/>
        <v>3350</v>
      </c>
      <c r="C7" s="151">
        <v>3400</v>
      </c>
      <c r="D7" s="149"/>
    </row>
    <row r="8" spans="1:5" x14ac:dyDescent="0.2">
      <c r="A8" s="68" t="s">
        <v>166</v>
      </c>
      <c r="B8" s="70" t="s">
        <v>178</v>
      </c>
      <c r="C8" s="70" t="s">
        <v>177</v>
      </c>
      <c r="D8" s="68" t="s">
        <v>8</v>
      </c>
    </row>
    <row r="9" spans="1:5" x14ac:dyDescent="0.25">
      <c r="A9" s="173" t="s">
        <v>168</v>
      </c>
      <c r="B9" s="150">
        <f>C9-50</f>
        <v>2090</v>
      </c>
      <c r="C9" s="177">
        <v>2140</v>
      </c>
      <c r="D9" s="149"/>
    </row>
    <row r="10" spans="1:5" x14ac:dyDescent="0.25">
      <c r="A10" s="173" t="s">
        <v>169</v>
      </c>
      <c r="B10" s="150">
        <f t="shared" ref="B10:B17" si="1">C10-50</f>
        <v>2280</v>
      </c>
      <c r="C10" s="151">
        <v>2330</v>
      </c>
      <c r="D10" s="149"/>
    </row>
    <row r="11" spans="1:5" x14ac:dyDescent="0.25">
      <c r="A11" s="173" t="s">
        <v>170</v>
      </c>
      <c r="B11" s="150">
        <f t="shared" si="1"/>
        <v>2350</v>
      </c>
      <c r="C11" s="151">
        <v>2400</v>
      </c>
      <c r="D11" s="149"/>
    </row>
    <row r="12" spans="1:5" x14ac:dyDescent="0.25">
      <c r="A12" s="173" t="s">
        <v>171</v>
      </c>
      <c r="B12" s="150">
        <f t="shared" si="1"/>
        <v>2650</v>
      </c>
      <c r="C12" s="151">
        <v>2700</v>
      </c>
      <c r="D12" s="149"/>
    </row>
    <row r="13" spans="1:5" x14ac:dyDescent="0.25">
      <c r="A13" s="173" t="s">
        <v>172</v>
      </c>
      <c r="B13" s="150">
        <f t="shared" si="1"/>
        <v>2950</v>
      </c>
      <c r="C13" s="151">
        <v>3000</v>
      </c>
      <c r="D13" s="149"/>
    </row>
    <row r="14" spans="1:5" x14ac:dyDescent="0.25">
      <c r="A14" s="173" t="s">
        <v>173</v>
      </c>
      <c r="B14" s="150">
        <f t="shared" si="1"/>
        <v>3250</v>
      </c>
      <c r="C14" s="151">
        <v>3300</v>
      </c>
      <c r="D14" s="149"/>
    </row>
    <row r="15" spans="1:5" x14ac:dyDescent="0.25">
      <c r="A15" s="173" t="s">
        <v>174</v>
      </c>
      <c r="B15" s="150">
        <f t="shared" si="1"/>
        <v>3550</v>
      </c>
      <c r="C15" s="178">
        <v>3600</v>
      </c>
      <c r="D15" s="149"/>
    </row>
    <row r="16" spans="1:5" x14ac:dyDescent="0.25">
      <c r="A16" s="173" t="s">
        <v>175</v>
      </c>
      <c r="B16" s="150">
        <f t="shared" si="1"/>
        <v>3450</v>
      </c>
      <c r="C16" s="178">
        <v>3500</v>
      </c>
      <c r="D16" s="149"/>
    </row>
    <row r="17" spans="1:4" x14ac:dyDescent="0.25">
      <c r="A17" s="173" t="s">
        <v>176</v>
      </c>
      <c r="B17" s="150">
        <f t="shared" si="1"/>
        <v>3650</v>
      </c>
      <c r="C17" s="178">
        <v>3700</v>
      </c>
      <c r="D17" s="149"/>
    </row>
  </sheetData>
  <sheetProtection algorithmName="SHA-512" hashValue="d/LLZyjcY9HGrJ8+aNaylcBxO42486xOx6Fyt9NAotuM9K7h6BtOjbXuTkQb1pOT7x8Ma5F8FgRZ1r1QQ2WLmg==" saltValue="+VyGonl0vSM5wJV8ugCnOA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5"/>
  <sheetViews>
    <sheetView workbookViewId="0">
      <selection activeCell="E10" sqref="E10"/>
    </sheetView>
  </sheetViews>
  <sheetFormatPr defaultColWidth="9" defaultRowHeight="15" x14ac:dyDescent="0.25"/>
  <cols>
    <col min="1" max="1" width="31.28515625" customWidth="1"/>
    <col min="2" max="2" width="26.85546875" customWidth="1"/>
    <col min="3" max="3" width="28.7109375" customWidth="1"/>
    <col min="4" max="4" width="22.5703125" customWidth="1"/>
    <col min="5" max="5" width="0.140625" customWidth="1"/>
    <col min="6" max="256" width="10" customWidth="1"/>
  </cols>
  <sheetData>
    <row r="1" spans="1:6" x14ac:dyDescent="0.25">
      <c r="A1" s="3" t="str">
        <f>HYPERLINK("http://стройэксперт.com/bazaltovyj-uteplitel","Профнастил оцинкованный")</f>
        <v>Профнастил оцинкованный</v>
      </c>
      <c r="B1" s="7" t="s">
        <v>252</v>
      </c>
      <c r="C1" s="7" t="s">
        <v>259</v>
      </c>
      <c r="D1" s="7" t="s">
        <v>258</v>
      </c>
      <c r="E1" s="7"/>
      <c r="F1" s="2"/>
    </row>
    <row r="2" spans="1:6" s="2" customFormat="1" ht="15" customHeight="1" x14ac:dyDescent="0.25">
      <c r="A2" s="13" t="s">
        <v>253</v>
      </c>
      <c r="B2" s="14" t="s">
        <v>254</v>
      </c>
      <c r="C2" s="15"/>
      <c r="D2" s="15"/>
      <c r="E2" s="9">
        <v>170</v>
      </c>
    </row>
    <row r="3" spans="1:6" ht="15" customHeight="1" x14ac:dyDescent="0.25">
      <c r="A3" s="13" t="s">
        <v>253</v>
      </c>
      <c r="B3" s="16" t="s">
        <v>255</v>
      </c>
      <c r="C3" s="15"/>
      <c r="D3" s="15"/>
      <c r="E3" s="9">
        <v>205</v>
      </c>
      <c r="F3" s="2"/>
    </row>
    <row r="4" spans="1:6" x14ac:dyDescent="0.25">
      <c r="A4" s="13" t="s">
        <v>253</v>
      </c>
      <c r="B4" s="14" t="s">
        <v>256</v>
      </c>
      <c r="C4" s="15"/>
      <c r="D4" s="15"/>
      <c r="E4" s="8">
        <v>215</v>
      </c>
    </row>
    <row r="5" spans="1:6" x14ac:dyDescent="0.25">
      <c r="A5" s="3" t="str">
        <f>HYPERLINK("http://стройэксперт.com/bazaltovyj-uteplitel","Профнастил Стандартный")</f>
        <v>Профнастил Стандартный</v>
      </c>
      <c r="B5" s="7"/>
      <c r="C5" s="7" t="s">
        <v>259</v>
      </c>
      <c r="D5" s="7" t="s">
        <v>258</v>
      </c>
      <c r="E5" s="7"/>
      <c r="F5" s="2"/>
    </row>
    <row r="6" spans="1:6" s="2" customFormat="1" ht="15" customHeight="1" x14ac:dyDescent="0.25">
      <c r="A6" s="13" t="s">
        <v>257</v>
      </c>
      <c r="B6" s="14" t="s">
        <v>254</v>
      </c>
      <c r="C6" s="15"/>
      <c r="D6" s="15"/>
      <c r="E6" s="9">
        <v>210</v>
      </c>
    </row>
    <row r="7" spans="1:6" ht="15" customHeight="1" x14ac:dyDescent="0.25">
      <c r="A7" s="13" t="s">
        <v>257</v>
      </c>
      <c r="B7" s="16" t="s">
        <v>255</v>
      </c>
      <c r="C7" s="15"/>
      <c r="D7" s="15"/>
      <c r="E7" s="9">
        <v>240</v>
      </c>
      <c r="F7" s="2"/>
    </row>
    <row r="8" spans="1:6" x14ac:dyDescent="0.25">
      <c r="A8" s="3" t="str">
        <f>HYPERLINK("http://стройэксперт.com/bazaltovyj-uteplitel","Профнастил-Двухсторонние")</f>
        <v>Профнастил-Двухсторонние</v>
      </c>
      <c r="B8" s="7"/>
      <c r="C8" s="7" t="s">
        <v>259</v>
      </c>
      <c r="D8" s="7" t="s">
        <v>258</v>
      </c>
      <c r="E8" s="7"/>
      <c r="F8" s="2"/>
    </row>
    <row r="9" spans="1:6" ht="15" customHeight="1" x14ac:dyDescent="0.25">
      <c r="A9" s="13" t="s">
        <v>257</v>
      </c>
      <c r="B9" s="16" t="s">
        <v>255</v>
      </c>
      <c r="C9" s="15"/>
      <c r="D9" s="15"/>
      <c r="E9" s="9">
        <v>350</v>
      </c>
      <c r="F9" s="2"/>
    </row>
    <row r="10" spans="1:6" x14ac:dyDescent="0.25">
      <c r="A10" s="3" t="str">
        <f>HYPERLINK("http://стройэксперт.com/bazaltovyj-uteplitel","Пронастил Декоративный")</f>
        <v>Пронастил Декоративный</v>
      </c>
      <c r="B10" s="7"/>
      <c r="C10" s="7" t="s">
        <v>259</v>
      </c>
      <c r="D10" s="7" t="s">
        <v>258</v>
      </c>
      <c r="E10" s="7"/>
      <c r="F10" s="2"/>
    </row>
    <row r="11" spans="1:6" ht="15" customHeight="1" x14ac:dyDescent="0.25">
      <c r="A11" s="13" t="s">
        <v>257</v>
      </c>
      <c r="B11" s="16" t="s">
        <v>255</v>
      </c>
      <c r="C11" s="15"/>
      <c r="D11" s="15"/>
      <c r="E11" s="17">
        <v>383</v>
      </c>
      <c r="F11" s="2"/>
    </row>
    <row r="14" spans="1:6" x14ac:dyDescent="0.25">
      <c r="A14" s="179" t="s">
        <v>260</v>
      </c>
      <c r="B14" s="179" t="s">
        <v>263</v>
      </c>
      <c r="C14" s="179" t="s">
        <v>264</v>
      </c>
      <c r="D14" s="179" t="s">
        <v>265</v>
      </c>
    </row>
    <row r="15" spans="1:6" ht="210" x14ac:dyDescent="0.25">
      <c r="A15" s="180" t="s">
        <v>261</v>
      </c>
      <c r="B15" s="181" t="s">
        <v>262</v>
      </c>
      <c r="C15" s="181" t="s">
        <v>266</v>
      </c>
      <c r="D15" s="181" t="s">
        <v>267</v>
      </c>
    </row>
  </sheetData>
  <sheetProtection algorithmName="SHA-512" hashValue="E8ku+ZAMbzX3N3+uFkG0L27Nsm6OYOtWumCWBvOu4X9/10Sv0KXb9DPjyZd2nTLFyxB0CqkWw9gK8VJCFHz7QA==" saltValue="yj+nGDnBWjhIg8WqpCjLAA==" spinCount="100000" sheet="1" objects="1" scenarios="1"/>
  <hyperlinks>
    <hyperlink ref="A1" r:id="rId1" display="http://стройэксперт.com/bazaltovyj-uteplitel"/>
    <hyperlink ref="A8" r:id="rId2" display="http://стройэксперт.com/bazaltovyj-uteplitel"/>
    <hyperlink ref="A10" r:id="rId3" display="http://стройэксперт.com/bazaltovyj-uteplitel"/>
    <hyperlink ref="A5" r:id="rId4" display="http://стройэксперт.com/bazaltovyj-uteplite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37"/>
  <sheetViews>
    <sheetView topLeftCell="A2" workbookViewId="0">
      <selection activeCell="F2" sqref="F1:F1048576"/>
    </sheetView>
  </sheetViews>
  <sheetFormatPr defaultColWidth="9" defaultRowHeight="15" x14ac:dyDescent="0.25"/>
  <cols>
    <col min="1" max="1" width="52.85546875" style="39" customWidth="1"/>
    <col min="2" max="2" width="15.28515625" style="39" customWidth="1"/>
    <col min="3" max="3" width="19.140625" style="39" customWidth="1"/>
    <col min="4" max="4" width="12.85546875" style="39" hidden="1" customWidth="1"/>
    <col min="5" max="5" width="5.85546875" style="39" customWidth="1"/>
    <col min="6" max="6" width="10" style="227" customWidth="1"/>
    <col min="7" max="256" width="10" style="39" customWidth="1"/>
    <col min="257" max="16384" width="9" style="39"/>
  </cols>
  <sheetData>
    <row r="1" spans="1:6" ht="27.75" customHeight="1" x14ac:dyDescent="0.25">
      <c r="A1" s="36"/>
      <c r="B1" s="37" t="s">
        <v>7</v>
      </c>
      <c r="C1" s="38" t="s">
        <v>2</v>
      </c>
      <c r="D1" s="37" t="s">
        <v>6</v>
      </c>
      <c r="E1" s="45"/>
    </row>
    <row r="2" spans="1:6" x14ac:dyDescent="0.25">
      <c r="A2" s="219" t="s">
        <v>120</v>
      </c>
      <c r="B2" s="221" t="s">
        <v>98</v>
      </c>
      <c r="C2" s="219" t="s">
        <v>99</v>
      </c>
      <c r="D2" s="220" t="s">
        <v>8</v>
      </c>
    </row>
    <row r="3" spans="1:6" x14ac:dyDescent="0.25">
      <c r="A3" s="204" t="s">
        <v>524</v>
      </c>
      <c r="B3" s="205">
        <v>11</v>
      </c>
      <c r="C3" s="205">
        <v>13</v>
      </c>
      <c r="D3" s="205">
        <v>8.6</v>
      </c>
      <c r="F3" s="404"/>
    </row>
    <row r="4" spans="1:6" x14ac:dyDescent="0.25">
      <c r="A4" s="206" t="s">
        <v>525</v>
      </c>
      <c r="B4" s="207">
        <v>16</v>
      </c>
      <c r="C4" s="207">
        <v>18</v>
      </c>
      <c r="D4" s="207">
        <v>13</v>
      </c>
      <c r="F4" s="404"/>
    </row>
    <row r="5" spans="1:6" x14ac:dyDescent="0.25">
      <c r="A5" s="206" t="s">
        <v>526</v>
      </c>
      <c r="B5" s="207">
        <v>23</v>
      </c>
      <c r="C5" s="207">
        <v>27</v>
      </c>
      <c r="D5" s="207">
        <v>19</v>
      </c>
      <c r="F5" s="404"/>
    </row>
    <row r="6" spans="1:6" x14ac:dyDescent="0.25">
      <c r="A6" s="206" t="s">
        <v>527</v>
      </c>
      <c r="B6" s="207">
        <v>28</v>
      </c>
      <c r="C6" s="207">
        <v>35</v>
      </c>
      <c r="D6" s="207">
        <v>23.5</v>
      </c>
      <c r="F6" s="404"/>
    </row>
    <row r="7" spans="1:6" x14ac:dyDescent="0.25">
      <c r="A7" s="206" t="s">
        <v>528</v>
      </c>
      <c r="B7" s="207">
        <v>40</v>
      </c>
      <c r="C7" s="207">
        <v>42</v>
      </c>
      <c r="D7" s="207">
        <v>38</v>
      </c>
      <c r="F7" s="404"/>
    </row>
    <row r="8" spans="1:6" x14ac:dyDescent="0.25">
      <c r="A8" s="206" t="s">
        <v>529</v>
      </c>
      <c r="B8" s="207">
        <v>48</v>
      </c>
      <c r="C8" s="207">
        <v>50</v>
      </c>
      <c r="D8" s="207">
        <v>45</v>
      </c>
      <c r="F8" s="404"/>
    </row>
    <row r="9" spans="1:6" x14ac:dyDescent="0.25">
      <c r="A9" s="208" t="s">
        <v>182</v>
      </c>
      <c r="B9" s="175">
        <v>90</v>
      </c>
      <c r="C9" s="176">
        <v>107</v>
      </c>
      <c r="D9" s="174">
        <v>77</v>
      </c>
      <c r="E9" s="45"/>
    </row>
    <row r="10" spans="1:6" x14ac:dyDescent="0.25">
      <c r="A10" s="209" t="s">
        <v>396</v>
      </c>
      <c r="B10" s="150">
        <v>123</v>
      </c>
      <c r="C10" s="151">
        <v>135</v>
      </c>
      <c r="D10" s="149">
        <v>103</v>
      </c>
      <c r="E10" s="45"/>
      <c r="F10" s="45"/>
    </row>
    <row r="11" spans="1:6" x14ac:dyDescent="0.25">
      <c r="A11" s="209" t="s">
        <v>181</v>
      </c>
      <c r="B11" s="150">
        <v>230</v>
      </c>
      <c r="C11" s="151">
        <v>270</v>
      </c>
      <c r="D11" s="149">
        <v>190</v>
      </c>
      <c r="E11" s="45"/>
      <c r="F11" s="45"/>
    </row>
    <row r="12" spans="1:6" x14ac:dyDescent="0.25">
      <c r="A12" s="209" t="s">
        <v>397</v>
      </c>
      <c r="B12" s="150">
        <v>300</v>
      </c>
      <c r="C12" s="151">
        <v>355</v>
      </c>
      <c r="D12" s="149">
        <v>253</v>
      </c>
      <c r="E12" s="45"/>
      <c r="F12" s="45"/>
    </row>
    <row r="13" spans="1:6" x14ac:dyDescent="0.25">
      <c r="A13" s="209" t="s">
        <v>184</v>
      </c>
      <c r="B13" s="150">
        <v>400</v>
      </c>
      <c r="C13" s="151">
        <v>450</v>
      </c>
      <c r="D13" s="149">
        <v>336</v>
      </c>
      <c r="E13" s="45"/>
      <c r="F13" s="45"/>
    </row>
    <row r="14" spans="1:6" x14ac:dyDescent="0.2">
      <c r="A14" s="219" t="s">
        <v>96</v>
      </c>
      <c r="B14" s="234" t="s">
        <v>98</v>
      </c>
      <c r="C14" s="218" t="s">
        <v>99</v>
      </c>
      <c r="D14" s="217" t="s">
        <v>8</v>
      </c>
    </row>
    <row r="15" spans="1:6" x14ac:dyDescent="0.25">
      <c r="A15" s="210" t="s">
        <v>530</v>
      </c>
      <c r="B15" s="150">
        <v>21</v>
      </c>
      <c r="C15" s="151">
        <v>25</v>
      </c>
      <c r="D15" s="149">
        <v>18.100000000000001</v>
      </c>
      <c r="F15" s="404"/>
    </row>
    <row r="16" spans="1:6" x14ac:dyDescent="0.25">
      <c r="A16" s="210" t="s">
        <v>531</v>
      </c>
      <c r="B16" s="150">
        <v>26</v>
      </c>
      <c r="C16" s="151">
        <v>30</v>
      </c>
      <c r="D16" s="149">
        <v>23</v>
      </c>
      <c r="F16" s="404"/>
    </row>
    <row r="17" spans="1:7" x14ac:dyDescent="0.25">
      <c r="A17" s="210" t="s">
        <v>532</v>
      </c>
      <c r="B17" s="150">
        <v>33</v>
      </c>
      <c r="C17" s="151">
        <v>39</v>
      </c>
      <c r="D17" s="149">
        <v>28.5</v>
      </c>
      <c r="E17" s="45"/>
      <c r="F17" s="404"/>
    </row>
    <row r="18" spans="1:7" x14ac:dyDescent="0.25">
      <c r="A18" s="210" t="s">
        <v>533</v>
      </c>
      <c r="B18" s="150">
        <v>35</v>
      </c>
      <c r="C18" s="151">
        <v>41</v>
      </c>
      <c r="D18" s="149">
        <v>31</v>
      </c>
      <c r="E18" s="45"/>
      <c r="F18" s="404"/>
    </row>
    <row r="19" spans="1:7" x14ac:dyDescent="0.25">
      <c r="A19" s="210" t="s">
        <v>534</v>
      </c>
      <c r="B19" s="150">
        <v>50</v>
      </c>
      <c r="C19" s="151">
        <v>60</v>
      </c>
      <c r="D19" s="149">
        <v>44</v>
      </c>
      <c r="E19" s="45"/>
      <c r="F19" s="404"/>
    </row>
    <row r="20" spans="1:7" x14ac:dyDescent="0.25">
      <c r="A20" s="210" t="s">
        <v>535</v>
      </c>
      <c r="B20" s="150">
        <v>60</v>
      </c>
      <c r="C20" s="151">
        <v>70</v>
      </c>
      <c r="D20" s="149">
        <v>52.3</v>
      </c>
      <c r="E20" s="45"/>
      <c r="F20" s="404"/>
    </row>
    <row r="21" spans="1:7" x14ac:dyDescent="0.25">
      <c r="A21" s="218" t="s">
        <v>117</v>
      </c>
      <c r="B21" s="234" t="s">
        <v>98</v>
      </c>
      <c r="C21" s="218" t="s">
        <v>99</v>
      </c>
      <c r="D21" s="217" t="s">
        <v>8</v>
      </c>
      <c r="E21" s="45"/>
    </row>
    <row r="22" spans="1:7" x14ac:dyDescent="0.25">
      <c r="A22" s="211" t="s">
        <v>398</v>
      </c>
      <c r="B22" s="213">
        <f>D22+100</f>
        <v>1692</v>
      </c>
      <c r="C22" s="214">
        <f>D22+200</f>
        <v>1792</v>
      </c>
      <c r="D22" s="212">
        <v>1592</v>
      </c>
      <c r="G22" s="227"/>
    </row>
    <row r="23" spans="1:7" x14ac:dyDescent="0.25">
      <c r="A23" s="211" t="s">
        <v>399</v>
      </c>
      <c r="B23" s="213">
        <f>D23+100</f>
        <v>1060</v>
      </c>
      <c r="C23" s="214">
        <f>D23+200</f>
        <v>1160</v>
      </c>
      <c r="D23" s="212">
        <v>960</v>
      </c>
      <c r="F23" s="45"/>
      <c r="G23" s="227"/>
    </row>
    <row r="24" spans="1:7" x14ac:dyDescent="0.25">
      <c r="A24" s="211" t="s">
        <v>400</v>
      </c>
      <c r="B24" s="213">
        <f>D24+100</f>
        <v>604</v>
      </c>
      <c r="C24" s="215">
        <f>D24+200</f>
        <v>704</v>
      </c>
      <c r="D24" s="212">
        <v>504</v>
      </c>
      <c r="E24" s="216"/>
      <c r="F24" s="45"/>
      <c r="G24" s="227"/>
    </row>
    <row r="25" spans="1:7" x14ac:dyDescent="0.25">
      <c r="A25" s="217" t="s">
        <v>118</v>
      </c>
      <c r="B25" s="234" t="s">
        <v>98</v>
      </c>
      <c r="C25" s="255" t="s">
        <v>99</v>
      </c>
      <c r="D25" s="217" t="s">
        <v>8</v>
      </c>
      <c r="F25" s="45"/>
      <c r="G25" s="227"/>
    </row>
    <row r="26" spans="1:7" x14ac:dyDescent="0.25">
      <c r="A26" s="211" t="s">
        <v>401</v>
      </c>
      <c r="B26" s="213">
        <f>D26+100</f>
        <v>1221</v>
      </c>
      <c r="C26" s="214">
        <f>D26+200</f>
        <v>1321</v>
      </c>
      <c r="D26" s="212">
        <v>1121</v>
      </c>
      <c r="G26" s="227"/>
    </row>
    <row r="27" spans="1:7" x14ac:dyDescent="0.25">
      <c r="A27" s="211" t="s">
        <v>402</v>
      </c>
      <c r="B27" s="213">
        <f>D27+100</f>
        <v>796</v>
      </c>
      <c r="C27" s="214">
        <f>D27+200</f>
        <v>896</v>
      </c>
      <c r="D27" s="212">
        <v>696</v>
      </c>
      <c r="F27" s="45"/>
      <c r="G27" s="227"/>
    </row>
    <row r="28" spans="1:7" x14ac:dyDescent="0.25">
      <c r="A28" s="211" t="s">
        <v>403</v>
      </c>
      <c r="B28" s="213">
        <f>D28+100</f>
        <v>473</v>
      </c>
      <c r="C28" s="214">
        <f>D28+200</f>
        <v>573</v>
      </c>
      <c r="D28" s="212">
        <v>373</v>
      </c>
      <c r="F28" s="45"/>
      <c r="G28" s="227"/>
    </row>
    <row r="29" spans="1:7" x14ac:dyDescent="0.25">
      <c r="A29" s="217" t="s">
        <v>185</v>
      </c>
      <c r="B29" s="234" t="s">
        <v>98</v>
      </c>
      <c r="C29" s="255" t="s">
        <v>99</v>
      </c>
      <c r="D29" s="217" t="s">
        <v>8</v>
      </c>
      <c r="F29" s="45"/>
      <c r="G29" s="227"/>
    </row>
    <row r="30" spans="1:7" x14ac:dyDescent="0.25">
      <c r="A30" s="211" t="s">
        <v>404</v>
      </c>
      <c r="B30" s="213">
        <f>D30+100</f>
        <v>1716</v>
      </c>
      <c r="C30" s="214">
        <f>D30+200</f>
        <v>1816</v>
      </c>
      <c r="D30" s="212">
        <v>1616</v>
      </c>
      <c r="G30" s="227"/>
    </row>
    <row r="31" spans="1:7" x14ac:dyDescent="0.25">
      <c r="A31" s="211" t="s">
        <v>405</v>
      </c>
      <c r="B31" s="213">
        <f>D31+100</f>
        <v>1060</v>
      </c>
      <c r="C31" s="214">
        <f>D31+200</f>
        <v>1160</v>
      </c>
      <c r="D31" s="212">
        <v>960</v>
      </c>
      <c r="F31" s="45"/>
      <c r="G31" s="227"/>
    </row>
    <row r="32" spans="1:7" x14ac:dyDescent="0.25">
      <c r="A32" s="211" t="s">
        <v>406</v>
      </c>
      <c r="B32" s="213">
        <f>D32+100</f>
        <v>604</v>
      </c>
      <c r="C32" s="214">
        <f>D32+200</f>
        <v>704</v>
      </c>
      <c r="D32" s="212">
        <v>504</v>
      </c>
      <c r="F32" s="45"/>
      <c r="G32" s="227"/>
    </row>
    <row r="33" spans="1:7" x14ac:dyDescent="0.25">
      <c r="A33" s="217" t="s">
        <v>119</v>
      </c>
      <c r="B33" s="234" t="s">
        <v>98</v>
      </c>
      <c r="C33" s="255" t="s">
        <v>97</v>
      </c>
      <c r="D33" s="217" t="s">
        <v>8</v>
      </c>
      <c r="F33" s="45"/>
      <c r="G33" s="227"/>
    </row>
    <row r="34" spans="1:7" x14ac:dyDescent="0.25">
      <c r="A34" s="211" t="s">
        <v>407</v>
      </c>
      <c r="B34" s="213">
        <f>D34+100</f>
        <v>1615</v>
      </c>
      <c r="C34" s="214">
        <f>D34+200</f>
        <v>1715</v>
      </c>
      <c r="D34" s="212">
        <v>1515</v>
      </c>
      <c r="G34" s="227"/>
    </row>
    <row r="35" spans="1:7" x14ac:dyDescent="0.25">
      <c r="A35" s="211" t="s">
        <v>408</v>
      </c>
      <c r="B35" s="213">
        <f>D35+100</f>
        <v>1150</v>
      </c>
      <c r="C35" s="214">
        <f>D35+200</f>
        <v>1250</v>
      </c>
      <c r="D35" s="212">
        <v>1050</v>
      </c>
      <c r="F35" s="45"/>
    </row>
    <row r="36" spans="1:7" x14ac:dyDescent="0.25">
      <c r="A36" s="211" t="s">
        <v>409</v>
      </c>
      <c r="B36" s="213">
        <f>D36+100</f>
        <v>650</v>
      </c>
      <c r="C36" s="214">
        <f>D36+200</f>
        <v>750</v>
      </c>
      <c r="D36" s="212">
        <v>550</v>
      </c>
      <c r="F36" s="45"/>
    </row>
    <row r="37" spans="1:7" x14ac:dyDescent="0.25">
      <c r="F37" s="45"/>
    </row>
  </sheetData>
  <sheetProtection algorithmName="SHA-512" hashValue="+AWjkR0eIho2sq/9gqhOcGNwo7typKxKCCnzIoBDRxmKHycNwotvoM/zf25OH8jcnHzEoAWaDBEV5OqXYEVlvA==" saltValue="SfHv9WshluJzbR3VPYlN5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26"/>
  <sheetViews>
    <sheetView workbookViewId="0">
      <selection activeCell="H11" sqref="H11"/>
    </sheetView>
  </sheetViews>
  <sheetFormatPr defaultColWidth="9" defaultRowHeight="15" x14ac:dyDescent="0.25"/>
  <cols>
    <col min="1" max="1" width="43.42578125" style="39" customWidth="1"/>
    <col min="2" max="3" width="21.7109375" style="39" customWidth="1"/>
    <col min="4" max="4" width="18.140625" style="39" hidden="1" customWidth="1"/>
    <col min="5" max="5" width="21.7109375" style="39" customWidth="1"/>
    <col min="6" max="256" width="10" style="39" customWidth="1"/>
    <col min="257" max="16384" width="9" style="39"/>
  </cols>
  <sheetData>
    <row r="1" spans="1:7" ht="23.25" customHeight="1" x14ac:dyDescent="0.25">
      <c r="A1" s="87" t="s">
        <v>209</v>
      </c>
      <c r="B1" s="182" t="s">
        <v>215</v>
      </c>
      <c r="C1" s="182" t="s">
        <v>210</v>
      </c>
      <c r="D1" s="183" t="s">
        <v>213</v>
      </c>
    </row>
    <row r="2" spans="1:7" ht="30" x14ac:dyDescent="0.25">
      <c r="A2" s="180" t="s">
        <v>373</v>
      </c>
      <c r="B2" s="184">
        <f>C2-(C2*20%)</f>
        <v>432</v>
      </c>
      <c r="C2" s="184">
        <f>D2+(D2*100%)</f>
        <v>540</v>
      </c>
      <c r="D2" s="185">
        <v>270</v>
      </c>
    </row>
    <row r="3" spans="1:7" ht="30" x14ac:dyDescent="0.25">
      <c r="A3" s="180" t="s">
        <v>374</v>
      </c>
      <c r="B3" s="184">
        <f t="shared" ref="B3:B22" si="0">C3-(C3*20%)</f>
        <v>376</v>
      </c>
      <c r="C3" s="184">
        <f t="shared" ref="C3:C24" si="1">D3+(D3*100%)</f>
        <v>470</v>
      </c>
      <c r="D3" s="185">
        <v>235</v>
      </c>
    </row>
    <row r="4" spans="1:7" ht="30" x14ac:dyDescent="0.25">
      <c r="A4" s="180" t="s">
        <v>375</v>
      </c>
      <c r="B4" s="184">
        <f t="shared" si="0"/>
        <v>240</v>
      </c>
      <c r="C4" s="184">
        <f t="shared" si="1"/>
        <v>300</v>
      </c>
      <c r="D4" s="185">
        <v>150</v>
      </c>
    </row>
    <row r="5" spans="1:7" ht="25.5" customHeight="1" x14ac:dyDescent="0.25">
      <c r="A5" s="87" t="s">
        <v>211</v>
      </c>
      <c r="B5" s="182" t="s">
        <v>215</v>
      </c>
      <c r="C5" s="182" t="s">
        <v>210</v>
      </c>
      <c r="D5" s="183" t="s">
        <v>213</v>
      </c>
    </row>
    <row r="6" spans="1:7" ht="30" customHeight="1" x14ac:dyDescent="0.25">
      <c r="A6" s="186" t="s">
        <v>376</v>
      </c>
      <c r="B6" s="184">
        <f t="shared" si="0"/>
        <v>1632</v>
      </c>
      <c r="C6" s="184">
        <f t="shared" si="1"/>
        <v>2040</v>
      </c>
      <c r="D6" s="187">
        <v>1020</v>
      </c>
    </row>
    <row r="7" spans="1:7" ht="30" customHeight="1" x14ac:dyDescent="0.25">
      <c r="A7" s="186" t="s">
        <v>377</v>
      </c>
      <c r="B7" s="184">
        <f t="shared" si="0"/>
        <v>1977.6</v>
      </c>
      <c r="C7" s="184">
        <f t="shared" si="1"/>
        <v>2472</v>
      </c>
      <c r="D7" s="187">
        <v>1236</v>
      </c>
    </row>
    <row r="8" spans="1:7" ht="30" customHeight="1" x14ac:dyDescent="0.25">
      <c r="A8" s="186" t="s">
        <v>378</v>
      </c>
      <c r="B8" s="184">
        <f t="shared" si="0"/>
        <v>2400</v>
      </c>
      <c r="C8" s="184">
        <f t="shared" si="1"/>
        <v>3000</v>
      </c>
      <c r="D8" s="187">
        <v>1500</v>
      </c>
    </row>
    <row r="9" spans="1:7" ht="30" customHeight="1" x14ac:dyDescent="0.25">
      <c r="A9" s="186" t="s">
        <v>379</v>
      </c>
      <c r="B9" s="184">
        <f t="shared" si="0"/>
        <v>2880</v>
      </c>
      <c r="C9" s="184">
        <f t="shared" si="1"/>
        <v>3600</v>
      </c>
      <c r="D9" s="187">
        <v>1800</v>
      </c>
    </row>
    <row r="10" spans="1:7" ht="30" customHeight="1" x14ac:dyDescent="0.25">
      <c r="A10" s="186" t="s">
        <v>380</v>
      </c>
      <c r="B10" s="184">
        <f t="shared" si="0"/>
        <v>3494.4</v>
      </c>
      <c r="C10" s="184">
        <f t="shared" si="1"/>
        <v>4368</v>
      </c>
      <c r="D10" s="187">
        <v>2184</v>
      </c>
    </row>
    <row r="11" spans="1:7" ht="30" x14ac:dyDescent="0.25">
      <c r="A11" s="186" t="s">
        <v>381</v>
      </c>
      <c r="B11" s="184">
        <f t="shared" si="0"/>
        <v>3744</v>
      </c>
      <c r="C11" s="184">
        <f t="shared" si="1"/>
        <v>4680</v>
      </c>
      <c r="D11" s="187">
        <v>2340</v>
      </c>
      <c r="G11" s="78"/>
    </row>
    <row r="12" spans="1:7" ht="30" x14ac:dyDescent="0.25">
      <c r="A12" s="186" t="s">
        <v>382</v>
      </c>
      <c r="B12" s="184">
        <f t="shared" si="0"/>
        <v>4396.8</v>
      </c>
      <c r="C12" s="184">
        <f t="shared" si="1"/>
        <v>5496</v>
      </c>
      <c r="D12" s="187">
        <v>2748</v>
      </c>
    </row>
    <row r="13" spans="1:7" ht="30" x14ac:dyDescent="0.25">
      <c r="A13" s="186" t="s">
        <v>383</v>
      </c>
      <c r="B13" s="184">
        <f t="shared" si="0"/>
        <v>4857.6000000000004</v>
      </c>
      <c r="C13" s="184">
        <f t="shared" si="1"/>
        <v>6072</v>
      </c>
      <c r="D13" s="187">
        <v>3036</v>
      </c>
    </row>
    <row r="14" spans="1:7" ht="30" x14ac:dyDescent="0.25">
      <c r="A14" s="186" t="s">
        <v>384</v>
      </c>
      <c r="B14" s="184">
        <f t="shared" si="0"/>
        <v>5664</v>
      </c>
      <c r="C14" s="184">
        <f t="shared" si="1"/>
        <v>7080</v>
      </c>
      <c r="D14" s="187">
        <v>3540</v>
      </c>
    </row>
    <row r="15" spans="1:7" ht="30" x14ac:dyDescent="0.25">
      <c r="A15" s="186" t="s">
        <v>385</v>
      </c>
      <c r="B15" s="184">
        <f t="shared" si="0"/>
        <v>6758.4</v>
      </c>
      <c r="C15" s="184">
        <f t="shared" si="1"/>
        <v>8448</v>
      </c>
      <c r="D15" s="187">
        <v>4224</v>
      </c>
    </row>
    <row r="16" spans="1:7" ht="30" x14ac:dyDescent="0.25">
      <c r="A16" s="186" t="s">
        <v>386</v>
      </c>
      <c r="B16" s="184">
        <f t="shared" si="0"/>
        <v>7392</v>
      </c>
      <c r="C16" s="184">
        <f t="shared" si="1"/>
        <v>9240</v>
      </c>
      <c r="D16" s="187">
        <v>4620</v>
      </c>
    </row>
    <row r="17" spans="1:5" ht="30" x14ac:dyDescent="0.25">
      <c r="A17" s="186" t="s">
        <v>387</v>
      </c>
      <c r="B17" s="184">
        <f t="shared" si="0"/>
        <v>8160</v>
      </c>
      <c r="C17" s="184">
        <f t="shared" si="1"/>
        <v>10200</v>
      </c>
      <c r="D17" s="187">
        <v>5100</v>
      </c>
    </row>
    <row r="18" spans="1:5" ht="30" x14ac:dyDescent="0.25">
      <c r="A18" s="186" t="s">
        <v>388</v>
      </c>
      <c r="B18" s="184">
        <f t="shared" si="0"/>
        <v>9408</v>
      </c>
      <c r="C18" s="184">
        <f t="shared" si="1"/>
        <v>11760</v>
      </c>
      <c r="D18" s="187">
        <v>5880</v>
      </c>
    </row>
    <row r="19" spans="1:5" ht="30" customHeight="1" x14ac:dyDescent="0.25">
      <c r="A19" s="186" t="s">
        <v>389</v>
      </c>
      <c r="B19" s="184">
        <f t="shared" si="0"/>
        <v>9792</v>
      </c>
      <c r="C19" s="184">
        <f t="shared" si="1"/>
        <v>12240</v>
      </c>
      <c r="D19" s="187">
        <v>6120</v>
      </c>
    </row>
    <row r="20" spans="1:5" ht="30" customHeight="1" x14ac:dyDescent="0.25">
      <c r="A20" s="186" t="s">
        <v>390</v>
      </c>
      <c r="B20" s="184">
        <f t="shared" si="0"/>
        <v>11520</v>
      </c>
      <c r="C20" s="184">
        <f t="shared" si="1"/>
        <v>14400</v>
      </c>
      <c r="D20" s="187">
        <v>7200</v>
      </c>
    </row>
    <row r="21" spans="1:5" ht="30" customHeight="1" x14ac:dyDescent="0.25">
      <c r="A21" s="186" t="s">
        <v>391</v>
      </c>
      <c r="B21" s="184">
        <f t="shared" si="0"/>
        <v>15360</v>
      </c>
      <c r="C21" s="184">
        <f t="shared" si="1"/>
        <v>19200</v>
      </c>
      <c r="D21" s="187">
        <v>9600</v>
      </c>
    </row>
    <row r="22" spans="1:5" ht="30" customHeight="1" x14ac:dyDescent="0.25">
      <c r="A22" s="186" t="s">
        <v>392</v>
      </c>
      <c r="B22" s="184">
        <f t="shared" si="0"/>
        <v>19200</v>
      </c>
      <c r="C22" s="184">
        <f t="shared" si="1"/>
        <v>24000</v>
      </c>
      <c r="D22" s="125">
        <v>12000</v>
      </c>
    </row>
    <row r="23" spans="1:5" ht="22.5" customHeight="1" x14ac:dyDescent="0.25">
      <c r="A23" s="188" t="s">
        <v>212</v>
      </c>
      <c r="B23" s="182" t="s">
        <v>214</v>
      </c>
      <c r="C23" s="182" t="s">
        <v>210</v>
      </c>
      <c r="D23" s="189" t="s">
        <v>213</v>
      </c>
      <c r="E23" s="110"/>
    </row>
    <row r="24" spans="1:5" ht="81" customHeight="1" x14ac:dyDescent="0.25">
      <c r="A24" s="190" t="s">
        <v>393</v>
      </c>
      <c r="B24" s="184">
        <f>C24-(C24*20%)</f>
        <v>560</v>
      </c>
      <c r="C24" s="184">
        <f t="shared" si="1"/>
        <v>700</v>
      </c>
      <c r="D24" s="187">
        <v>350</v>
      </c>
      <c r="E24" s="173"/>
    </row>
    <row r="25" spans="1:5" ht="93" customHeight="1" x14ac:dyDescent="0.25">
      <c r="A25" s="190" t="s">
        <v>394</v>
      </c>
      <c r="B25" s="184">
        <f t="shared" ref="B25:B26" si="2">C25-(C25*20%)</f>
        <v>1680</v>
      </c>
      <c r="C25" s="184">
        <f t="shared" ref="C25" si="3">D25+(D25*100%)</f>
        <v>2100</v>
      </c>
      <c r="D25" s="187">
        <v>1050</v>
      </c>
      <c r="E25" s="173"/>
    </row>
    <row r="26" spans="1:5" ht="93.75" customHeight="1" x14ac:dyDescent="0.25">
      <c r="A26" s="190" t="s">
        <v>395</v>
      </c>
      <c r="B26" s="184">
        <f t="shared" si="2"/>
        <v>2160</v>
      </c>
      <c r="C26" s="184">
        <f t="shared" ref="C26" si="4">D26+(D26*100%)</f>
        <v>2700</v>
      </c>
      <c r="D26" s="187">
        <v>1350</v>
      </c>
      <c r="E26" s="173"/>
    </row>
  </sheetData>
  <sheetProtection algorithmName="SHA-512" hashValue="Ute/pR3yKPA4eA9uxnsDYMuDhRHqeHVtdp88Il1O2ZioMC6zc7mTLmtJyAeZzA2pNwBq/bN3I0mggg5jZkxvHQ==" saltValue="+0eZ0wih+AriM8xXjYUkhA==" spinCount="100000" sheet="1" objects="1" scenarios="1" formatCells="0" formatColumns="0" formatRows="0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33"/>
  <sheetViews>
    <sheetView workbookViewId="0">
      <selection activeCell="E10" sqref="A1:XFD1048576"/>
    </sheetView>
  </sheetViews>
  <sheetFormatPr defaultColWidth="9" defaultRowHeight="15" x14ac:dyDescent="0.25"/>
  <cols>
    <col min="1" max="1" width="55.7109375" style="39" customWidth="1"/>
    <col min="2" max="2" width="17.7109375" style="39" customWidth="1"/>
    <col min="3" max="3" width="14" style="39" customWidth="1"/>
    <col min="4" max="4" width="14.7109375" style="39" customWidth="1"/>
    <col min="5" max="256" width="10" style="39" customWidth="1"/>
    <col min="257" max="16384" width="9" style="39"/>
  </cols>
  <sheetData>
    <row r="1" spans="1:4" ht="23.25" customHeight="1" x14ac:dyDescent="0.25">
      <c r="A1" s="188" t="s">
        <v>248</v>
      </c>
      <c r="B1" s="182" t="s">
        <v>246</v>
      </c>
      <c r="C1" s="182" t="s">
        <v>210</v>
      </c>
      <c r="D1" s="183" t="s">
        <v>247</v>
      </c>
    </row>
    <row r="2" spans="1:4" ht="15.95" customHeight="1" x14ac:dyDescent="0.25">
      <c r="A2" s="191" t="s">
        <v>216</v>
      </c>
      <c r="B2" s="173"/>
      <c r="C2" s="173"/>
      <c r="D2" s="173"/>
    </row>
    <row r="3" spans="1:4" ht="15.95" customHeight="1" x14ac:dyDescent="0.25">
      <c r="A3" s="191" t="s">
        <v>217</v>
      </c>
      <c r="B3" s="173"/>
      <c r="C3" s="173"/>
      <c r="D3" s="173"/>
    </row>
    <row r="4" spans="1:4" ht="15.95" customHeight="1" x14ac:dyDescent="0.25">
      <c r="A4" s="191" t="s">
        <v>218</v>
      </c>
      <c r="B4" s="173"/>
      <c r="C4" s="173"/>
      <c r="D4" s="173"/>
    </row>
    <row r="5" spans="1:4" ht="15.95" customHeight="1" x14ac:dyDescent="0.25">
      <c r="A5" s="191" t="s">
        <v>219</v>
      </c>
      <c r="B5" s="173"/>
      <c r="C5" s="173"/>
      <c r="D5" s="173"/>
    </row>
    <row r="6" spans="1:4" ht="15.95" customHeight="1" x14ac:dyDescent="0.25">
      <c r="A6" s="191" t="s">
        <v>220</v>
      </c>
      <c r="B6" s="173"/>
      <c r="C6" s="173"/>
      <c r="D6" s="173"/>
    </row>
    <row r="7" spans="1:4" ht="15.95" customHeight="1" x14ac:dyDescent="0.25">
      <c r="A7" s="191" t="s">
        <v>221</v>
      </c>
      <c r="B7" s="173"/>
      <c r="C7" s="173"/>
      <c r="D7" s="173"/>
    </row>
    <row r="8" spans="1:4" ht="15.95" customHeight="1" x14ac:dyDescent="0.25">
      <c r="A8" s="191" t="s">
        <v>222</v>
      </c>
      <c r="B8" s="173"/>
      <c r="C8" s="173"/>
      <c r="D8" s="173"/>
    </row>
    <row r="9" spans="1:4" ht="15.95" customHeight="1" x14ac:dyDescent="0.25">
      <c r="A9" s="191" t="s">
        <v>223</v>
      </c>
      <c r="B9" s="173"/>
      <c r="C9" s="173"/>
      <c r="D9" s="173"/>
    </row>
    <row r="10" spans="1:4" ht="15.95" customHeight="1" x14ac:dyDescent="0.25">
      <c r="A10" s="191" t="s">
        <v>224</v>
      </c>
      <c r="B10" s="173"/>
      <c r="C10" s="173"/>
      <c r="D10" s="173"/>
    </row>
    <row r="11" spans="1:4" ht="23.25" customHeight="1" x14ac:dyDescent="0.25">
      <c r="A11" s="188" t="s">
        <v>249</v>
      </c>
      <c r="B11" s="182" t="s">
        <v>246</v>
      </c>
      <c r="C11" s="182" t="s">
        <v>210</v>
      </c>
      <c r="D11" s="183" t="s">
        <v>247</v>
      </c>
    </row>
    <row r="12" spans="1:4" ht="15.95" customHeight="1" x14ac:dyDescent="0.25">
      <c r="A12" s="191" t="s">
        <v>225</v>
      </c>
      <c r="B12" s="173"/>
      <c r="C12" s="173"/>
      <c r="D12" s="173"/>
    </row>
    <row r="13" spans="1:4" ht="15.95" customHeight="1" x14ac:dyDescent="0.25">
      <c r="A13" s="191" t="s">
        <v>226</v>
      </c>
      <c r="B13" s="173"/>
      <c r="C13" s="173"/>
      <c r="D13" s="173"/>
    </row>
    <row r="14" spans="1:4" ht="15.95" customHeight="1" x14ac:dyDescent="0.25">
      <c r="A14" s="191" t="s">
        <v>227</v>
      </c>
      <c r="B14" s="173"/>
      <c r="C14" s="173"/>
      <c r="D14" s="173"/>
    </row>
    <row r="15" spans="1:4" ht="15.95" customHeight="1" x14ac:dyDescent="0.25">
      <c r="A15" s="191" t="s">
        <v>228</v>
      </c>
      <c r="B15" s="173"/>
      <c r="C15" s="173"/>
      <c r="D15" s="173"/>
    </row>
    <row r="16" spans="1:4" ht="15.95" customHeight="1" x14ac:dyDescent="0.25">
      <c r="A16" s="191" t="s">
        <v>229</v>
      </c>
      <c r="B16" s="173"/>
      <c r="C16" s="173"/>
      <c r="D16" s="173"/>
    </row>
    <row r="17" spans="1:4" ht="15.95" customHeight="1" x14ac:dyDescent="0.25">
      <c r="A17" s="191" t="s">
        <v>230</v>
      </c>
      <c r="B17" s="173"/>
      <c r="C17" s="173"/>
      <c r="D17" s="173"/>
    </row>
    <row r="18" spans="1:4" ht="15.95" customHeight="1" x14ac:dyDescent="0.25">
      <c r="A18" s="191" t="s">
        <v>231</v>
      </c>
      <c r="B18" s="173"/>
      <c r="C18" s="173"/>
      <c r="D18" s="173"/>
    </row>
    <row r="19" spans="1:4" ht="15.95" customHeight="1" x14ac:dyDescent="0.25">
      <c r="A19" s="191" t="s">
        <v>232</v>
      </c>
      <c r="B19" s="173"/>
      <c r="C19" s="173"/>
      <c r="D19" s="173"/>
    </row>
    <row r="20" spans="1:4" ht="15.95" customHeight="1" x14ac:dyDescent="0.25">
      <c r="A20" s="191" t="s">
        <v>233</v>
      </c>
      <c r="B20" s="173"/>
      <c r="C20" s="173"/>
      <c r="D20" s="173"/>
    </row>
    <row r="21" spans="1:4" ht="32.25" customHeight="1" x14ac:dyDescent="0.25">
      <c r="A21" s="192" t="s">
        <v>234</v>
      </c>
      <c r="B21" s="173"/>
      <c r="C21" s="173"/>
      <c r="D21" s="173"/>
    </row>
    <row r="22" spans="1:4" x14ac:dyDescent="0.25">
      <c r="A22" s="191" t="s">
        <v>235</v>
      </c>
      <c r="B22" s="173"/>
      <c r="C22" s="173"/>
      <c r="D22" s="173"/>
    </row>
    <row r="23" spans="1:4" ht="23.25" customHeight="1" x14ac:dyDescent="0.25">
      <c r="A23" s="188" t="s">
        <v>250</v>
      </c>
      <c r="B23" s="182" t="s">
        <v>246</v>
      </c>
      <c r="C23" s="182" t="s">
        <v>210</v>
      </c>
      <c r="D23" s="183" t="s">
        <v>247</v>
      </c>
    </row>
    <row r="24" spans="1:4" ht="15.95" customHeight="1" x14ac:dyDescent="0.25">
      <c r="A24" s="191" t="s">
        <v>236</v>
      </c>
      <c r="B24" s="173"/>
      <c r="C24" s="173"/>
      <c r="D24" s="173"/>
    </row>
    <row r="25" spans="1:4" ht="15.95" customHeight="1" x14ac:dyDescent="0.25">
      <c r="A25" s="191" t="s">
        <v>237</v>
      </c>
      <c r="B25" s="173"/>
      <c r="C25" s="173"/>
      <c r="D25" s="173"/>
    </row>
    <row r="26" spans="1:4" ht="15.95" customHeight="1" x14ac:dyDescent="0.25">
      <c r="A26" s="191" t="s">
        <v>238</v>
      </c>
      <c r="B26" s="173"/>
      <c r="C26" s="173"/>
      <c r="D26" s="173"/>
    </row>
    <row r="27" spans="1:4" ht="15.95" customHeight="1" x14ac:dyDescent="0.25">
      <c r="A27" s="191" t="s">
        <v>239</v>
      </c>
      <c r="B27" s="173"/>
      <c r="C27" s="173"/>
      <c r="D27" s="173"/>
    </row>
    <row r="28" spans="1:4" ht="15.95" customHeight="1" x14ac:dyDescent="0.25">
      <c r="A28" s="191" t="s">
        <v>240</v>
      </c>
      <c r="B28" s="173"/>
      <c r="C28" s="173"/>
      <c r="D28" s="173"/>
    </row>
    <row r="29" spans="1:4" ht="15.95" customHeight="1" x14ac:dyDescent="0.25">
      <c r="A29" s="191" t="s">
        <v>241</v>
      </c>
      <c r="B29" s="173"/>
      <c r="C29" s="173"/>
      <c r="D29" s="173"/>
    </row>
    <row r="30" spans="1:4" ht="15.95" customHeight="1" x14ac:dyDescent="0.25">
      <c r="A30" s="191" t="s">
        <v>242</v>
      </c>
      <c r="B30" s="173"/>
      <c r="C30" s="173"/>
      <c r="D30" s="173"/>
    </row>
    <row r="31" spans="1:4" ht="15.95" customHeight="1" x14ac:dyDescent="0.25">
      <c r="A31" s="191" t="s">
        <v>243</v>
      </c>
      <c r="B31" s="173"/>
      <c r="C31" s="173"/>
      <c r="D31" s="173"/>
    </row>
    <row r="32" spans="1:4" ht="15.95" customHeight="1" x14ac:dyDescent="0.25">
      <c r="A32" s="191" t="s">
        <v>244</v>
      </c>
      <c r="B32" s="173"/>
      <c r="C32" s="173"/>
      <c r="D32" s="173"/>
    </row>
    <row r="33" spans="1:4" ht="15.95" customHeight="1" x14ac:dyDescent="0.25">
      <c r="A33" s="191" t="s">
        <v>245</v>
      </c>
      <c r="B33" s="173"/>
      <c r="C33" s="173"/>
      <c r="D33" s="173"/>
    </row>
  </sheetData>
  <sheetProtection algorithmName="SHA-512" hashValue="SAfcROHBP+PM9DxlBCEjtTesNnk7JB093+zbYi1hmX7FTBD5GRVVlHm3ltuO03Vq7k6OI1eGmrWXtNN5sTzZrQ==" saltValue="ZNOCuc4HJnJta4ypnrzsyA==" spinCount="100000" sheet="1" objects="1" scenarios="1" formatCells="0" formatColumns="0" formatRow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22"/>
  <sheetViews>
    <sheetView topLeftCell="A7" workbookViewId="0">
      <selection activeCell="A22" sqref="A22:XFD22"/>
    </sheetView>
  </sheetViews>
  <sheetFormatPr defaultRowHeight="15" x14ac:dyDescent="0.25"/>
  <cols>
    <col min="1" max="1" width="51.140625" customWidth="1"/>
    <col min="2" max="2" width="14.28515625" customWidth="1"/>
    <col min="3" max="3" width="14.42578125" customWidth="1"/>
    <col min="4" max="4" width="12.42578125" customWidth="1"/>
    <col min="5" max="5" width="13.140625" customWidth="1"/>
    <col min="6" max="6" width="12.7109375" customWidth="1"/>
    <col min="7" max="7" width="13.42578125" customWidth="1"/>
  </cols>
  <sheetData>
    <row r="1" spans="1:33" s="287" customFormat="1" ht="19.5" customHeight="1" x14ac:dyDescent="0.25">
      <c r="A1" s="285" t="s">
        <v>183</v>
      </c>
      <c r="B1" s="280" t="s">
        <v>132</v>
      </c>
      <c r="C1" s="280" t="s">
        <v>48</v>
      </c>
      <c r="D1" s="280" t="s">
        <v>189</v>
      </c>
      <c r="E1" s="280" t="s">
        <v>55</v>
      </c>
      <c r="F1" s="288"/>
      <c r="G1" s="280" t="s">
        <v>56</v>
      </c>
      <c r="H1" s="280" t="s">
        <v>57</v>
      </c>
      <c r="J1" s="39"/>
      <c r="K1" s="39"/>
    </row>
    <row r="2" spans="1:33" s="39" customFormat="1" ht="30" customHeight="1" x14ac:dyDescent="0.25">
      <c r="A2" s="84" t="s">
        <v>310</v>
      </c>
      <c r="B2" s="319">
        <f>G2+100</f>
        <v>100</v>
      </c>
      <c r="C2" s="319">
        <f>G2+200</f>
        <v>200</v>
      </c>
      <c r="D2" s="322">
        <f>B2*0.54</f>
        <v>54</v>
      </c>
      <c r="E2" s="323">
        <f>C2*0.54</f>
        <v>108</v>
      </c>
      <c r="F2" s="291"/>
      <c r="G2" s="322">
        <f>H2/0.54</f>
        <v>0</v>
      </c>
      <c r="H2" s="322">
        <v>0</v>
      </c>
      <c r="J2" s="223"/>
      <c r="K2" s="223"/>
    </row>
    <row r="3" spans="1:33" s="39" customFormat="1" ht="30" customHeight="1" x14ac:dyDescent="0.25">
      <c r="A3" s="84" t="s">
        <v>311</v>
      </c>
      <c r="B3" s="26">
        <f>G3+150</f>
        <v>150</v>
      </c>
      <c r="C3" s="26">
        <f>G3+250</f>
        <v>250</v>
      </c>
      <c r="D3" s="320">
        <f>B3*0.48</f>
        <v>72</v>
      </c>
      <c r="E3" s="321">
        <f>C3*0.48</f>
        <v>120</v>
      </c>
      <c r="F3" s="290"/>
      <c r="G3" s="320">
        <f>H3/0.48</f>
        <v>0</v>
      </c>
      <c r="H3" s="320">
        <v>0</v>
      </c>
    </row>
    <row r="4" spans="1:33" s="39" customFormat="1" ht="30" customHeight="1" x14ac:dyDescent="0.25">
      <c r="A4" s="84" t="s">
        <v>312</v>
      </c>
      <c r="B4" s="26">
        <f>G4+130</f>
        <v>130</v>
      </c>
      <c r="C4" s="26">
        <f>G4+200</f>
        <v>200</v>
      </c>
      <c r="D4" s="320">
        <f>B4*0.54</f>
        <v>70.2</v>
      </c>
      <c r="E4" s="321">
        <f>C4*0.54</f>
        <v>108</v>
      </c>
      <c r="F4" s="290"/>
      <c r="G4" s="320">
        <f>H4/0.54</f>
        <v>0</v>
      </c>
      <c r="H4" s="320">
        <v>0</v>
      </c>
    </row>
    <row r="5" spans="1:33" s="39" customFormat="1" ht="30" customHeight="1" x14ac:dyDescent="0.25">
      <c r="A5" s="84" t="s">
        <v>313</v>
      </c>
      <c r="B5" s="26">
        <f>G5+150</f>
        <v>150</v>
      </c>
      <c r="C5" s="26">
        <f>G5+200</f>
        <v>200</v>
      </c>
      <c r="D5" s="320">
        <f>B5*0.48</f>
        <v>72</v>
      </c>
      <c r="E5" s="321">
        <f>C5*0.48</f>
        <v>96</v>
      </c>
      <c r="F5" s="290"/>
      <c r="G5" s="320">
        <f>H5/0.48</f>
        <v>0</v>
      </c>
      <c r="H5" s="320">
        <v>0</v>
      </c>
    </row>
    <row r="6" spans="1:33" s="51" customFormat="1" ht="30" customHeight="1" x14ac:dyDescent="0.25">
      <c r="A6" s="86" t="s">
        <v>314</v>
      </c>
      <c r="B6" s="26">
        <f>G6+130</f>
        <v>130</v>
      </c>
      <c r="C6" s="26">
        <f>G6+200</f>
        <v>200</v>
      </c>
      <c r="D6" s="320">
        <f>B6*0.45</f>
        <v>58.5</v>
      </c>
      <c r="E6" s="321">
        <f>C6*0.45</f>
        <v>90</v>
      </c>
      <c r="F6" s="290"/>
      <c r="G6" s="320">
        <f>H6/0.45</f>
        <v>0</v>
      </c>
      <c r="H6" s="31">
        <v>0</v>
      </c>
      <c r="I6" s="223"/>
      <c r="J6" s="39"/>
      <c r="K6" s="39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</row>
    <row r="7" spans="1:33" s="39" customFormat="1" ht="19.5" customHeight="1" x14ac:dyDescent="0.25">
      <c r="A7" s="289" t="s">
        <v>95</v>
      </c>
      <c r="B7" s="284" t="s">
        <v>132</v>
      </c>
      <c r="C7" s="278" t="s">
        <v>48</v>
      </c>
      <c r="D7" s="259" t="s">
        <v>189</v>
      </c>
      <c r="E7" s="258" t="s">
        <v>55</v>
      </c>
      <c r="F7" s="283"/>
      <c r="G7" s="279" t="s">
        <v>56</v>
      </c>
      <c r="H7" s="258" t="s">
        <v>57</v>
      </c>
    </row>
    <row r="8" spans="1:33" s="39" customFormat="1" ht="30" customHeight="1" x14ac:dyDescent="0.25">
      <c r="A8" s="88" t="s">
        <v>315</v>
      </c>
      <c r="B8" s="31">
        <f>G8+100</f>
        <v>100</v>
      </c>
      <c r="C8" s="31">
        <f>G8+200</f>
        <v>200</v>
      </c>
      <c r="D8" s="320">
        <f t="shared" ref="D8:E11" si="0">B8*0.36</f>
        <v>36</v>
      </c>
      <c r="E8" s="321">
        <f t="shared" si="0"/>
        <v>72</v>
      </c>
      <c r="F8" s="290"/>
      <c r="G8" s="320">
        <v>0</v>
      </c>
      <c r="H8" s="320">
        <v>0</v>
      </c>
    </row>
    <row r="9" spans="1:33" s="39" customFormat="1" ht="30" customHeight="1" x14ac:dyDescent="0.25">
      <c r="A9" s="84" t="s">
        <v>316</v>
      </c>
      <c r="B9" s="31">
        <f>G9+150</f>
        <v>150</v>
      </c>
      <c r="C9" s="31">
        <f>G9+250</f>
        <v>250</v>
      </c>
      <c r="D9" s="320">
        <f t="shared" si="0"/>
        <v>54</v>
      </c>
      <c r="E9" s="321">
        <f t="shared" si="0"/>
        <v>90</v>
      </c>
      <c r="F9" s="290"/>
      <c r="G9" s="320">
        <v>0</v>
      </c>
      <c r="H9" s="320">
        <v>0</v>
      </c>
    </row>
    <row r="10" spans="1:33" s="39" customFormat="1" ht="30" customHeight="1" x14ac:dyDescent="0.25">
      <c r="A10" s="84" t="s">
        <v>317</v>
      </c>
      <c r="B10" s="31">
        <f>G10+130</f>
        <v>130</v>
      </c>
      <c r="C10" s="31">
        <f>G10+200</f>
        <v>200</v>
      </c>
      <c r="D10" s="320">
        <f t="shared" si="0"/>
        <v>46.8</v>
      </c>
      <c r="E10" s="321">
        <f t="shared" si="0"/>
        <v>72</v>
      </c>
      <c r="F10" s="290"/>
      <c r="G10" s="320">
        <v>0</v>
      </c>
      <c r="H10" s="320">
        <v>0</v>
      </c>
    </row>
    <row r="11" spans="1:33" s="39" customFormat="1" ht="30" customHeight="1" x14ac:dyDescent="0.25">
      <c r="A11" s="84" t="s">
        <v>318</v>
      </c>
      <c r="B11" s="31">
        <f>G11+130</f>
        <v>130</v>
      </c>
      <c r="C11" s="31">
        <f>G11+200</f>
        <v>200</v>
      </c>
      <c r="D11" s="320">
        <f t="shared" si="0"/>
        <v>46.8</v>
      </c>
      <c r="E11" s="321">
        <f t="shared" si="0"/>
        <v>72</v>
      </c>
      <c r="F11" s="290"/>
      <c r="G11" s="320">
        <v>0</v>
      </c>
      <c r="H11" s="320">
        <v>0</v>
      </c>
    </row>
    <row r="12" spans="1:33" s="51" customFormat="1" ht="30" customHeight="1" x14ac:dyDescent="0.25">
      <c r="A12" s="86" t="s">
        <v>443</v>
      </c>
      <c r="B12" s="31">
        <f>G12+250</f>
        <v>250</v>
      </c>
      <c r="C12" s="31">
        <f>G12+400</f>
        <v>400</v>
      </c>
      <c r="D12" s="320">
        <f>B12*0.24</f>
        <v>60</v>
      </c>
      <c r="E12" s="321">
        <f>C12*0.24</f>
        <v>96</v>
      </c>
      <c r="F12" s="290"/>
      <c r="G12" s="320">
        <v>0</v>
      </c>
      <c r="H12" s="320">
        <v>0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</row>
    <row r="13" spans="1:33" s="51" customFormat="1" ht="30" customHeight="1" x14ac:dyDescent="0.25">
      <c r="A13" s="86" t="s">
        <v>444</v>
      </c>
      <c r="B13" s="31">
        <f>G13+250</f>
        <v>250</v>
      </c>
      <c r="C13" s="31">
        <f>G13+400</f>
        <v>400</v>
      </c>
      <c r="D13" s="320">
        <f>B13*0.24</f>
        <v>60</v>
      </c>
      <c r="E13" s="321">
        <f>C13*0.24</f>
        <v>96</v>
      </c>
      <c r="F13" s="290"/>
      <c r="G13" s="320">
        <v>0</v>
      </c>
      <c r="H13" s="320">
        <v>0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</row>
    <row r="14" spans="1:33" s="39" customFormat="1" ht="30" customHeight="1" x14ac:dyDescent="0.25">
      <c r="A14" s="89" t="s">
        <v>319</v>
      </c>
      <c r="B14" s="31">
        <f>G14+400</f>
        <v>400</v>
      </c>
      <c r="C14" s="31">
        <f>G14+650</f>
        <v>650</v>
      </c>
      <c r="D14" s="320">
        <f>B14*0.12</f>
        <v>48</v>
      </c>
      <c r="E14" s="321">
        <f>C14*0.12</f>
        <v>78</v>
      </c>
      <c r="F14" s="290"/>
      <c r="G14" s="320">
        <v>0</v>
      </c>
      <c r="H14" s="320">
        <v>0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</row>
    <row r="15" spans="1:33" s="39" customFormat="1" ht="19.5" customHeight="1" x14ac:dyDescent="0.25">
      <c r="A15" s="289" t="s">
        <v>593</v>
      </c>
      <c r="B15" s="284" t="s">
        <v>132</v>
      </c>
      <c r="C15" s="278" t="s">
        <v>48</v>
      </c>
      <c r="D15" s="259" t="s">
        <v>189</v>
      </c>
      <c r="E15" s="258" t="s">
        <v>55</v>
      </c>
      <c r="F15" s="283"/>
      <c r="G15" s="279" t="s">
        <v>56</v>
      </c>
      <c r="H15" s="258" t="s">
        <v>57</v>
      </c>
    </row>
    <row r="16" spans="1:33" s="39" customFormat="1" ht="30" customHeight="1" x14ac:dyDescent="0.25">
      <c r="A16" s="387" t="s">
        <v>349</v>
      </c>
      <c r="B16" s="388">
        <f>G16+100</f>
        <v>1015</v>
      </c>
      <c r="C16" s="388">
        <f>G16+200</f>
        <v>1115</v>
      </c>
      <c r="D16" s="322">
        <f>B16*0.216</f>
        <v>219.24</v>
      </c>
      <c r="E16" s="323">
        <f>C16*0.216</f>
        <v>240.84</v>
      </c>
      <c r="F16" s="340"/>
      <c r="G16" s="389">
        <v>915</v>
      </c>
      <c r="H16" s="320">
        <f>G16*0.216</f>
        <v>197.64</v>
      </c>
    </row>
    <row r="19" spans="1:8" ht="31.5" customHeight="1" x14ac:dyDescent="0.25">
      <c r="A19" s="357" t="s">
        <v>567</v>
      </c>
      <c r="B19" s="183" t="s">
        <v>571</v>
      </c>
      <c r="C19" s="183" t="s">
        <v>570</v>
      </c>
      <c r="D19" s="183" t="s">
        <v>571</v>
      </c>
      <c r="E19" s="354" t="s">
        <v>572</v>
      </c>
      <c r="F19" s="282" t="s">
        <v>139</v>
      </c>
      <c r="G19" s="39"/>
      <c r="H19" s="39"/>
    </row>
    <row r="20" spans="1:8" ht="33.75" customHeight="1" x14ac:dyDescent="0.25">
      <c r="A20" s="390" t="s">
        <v>555</v>
      </c>
      <c r="B20" s="391" t="e">
        <f>F20+100</f>
        <v>#VALUE!</v>
      </c>
      <c r="C20" s="392" t="e">
        <f>F20+150</f>
        <v>#VALUE!</v>
      </c>
      <c r="D20" s="393" t="e">
        <f>B20/9</f>
        <v>#VALUE!</v>
      </c>
      <c r="E20" s="394" t="e">
        <f>C20/9</f>
        <v>#VALUE!</v>
      </c>
      <c r="F20" s="395" t="s">
        <v>620</v>
      </c>
      <c r="G20" s="109" t="s">
        <v>276</v>
      </c>
    </row>
    <row r="21" spans="1:8" ht="32.25" customHeight="1" x14ac:dyDescent="0.25">
      <c r="A21" s="405" t="s">
        <v>589</v>
      </c>
      <c r="B21" s="406" t="e">
        <f>F21+100</f>
        <v>#VALUE!</v>
      </c>
      <c r="C21" s="407" t="e">
        <f>F21+150</f>
        <v>#VALUE!</v>
      </c>
      <c r="D21" s="408" t="e">
        <f>B21/10</f>
        <v>#VALUE!</v>
      </c>
      <c r="E21" s="409" t="e">
        <f>C21/10</f>
        <v>#VALUE!</v>
      </c>
      <c r="F21" s="410" t="s">
        <v>620</v>
      </c>
      <c r="G21" s="109" t="s">
        <v>277</v>
      </c>
      <c r="H21" s="317" t="s">
        <v>544</v>
      </c>
    </row>
    <row r="22" spans="1:8" ht="30" customHeight="1" x14ac:dyDescent="0.25">
      <c r="A22" s="405" t="s">
        <v>568</v>
      </c>
      <c r="B22" s="411" t="e">
        <f>F22+100</f>
        <v>#VALUE!</v>
      </c>
      <c r="C22" s="411" t="e">
        <f>F22+150</f>
        <v>#VALUE!</v>
      </c>
      <c r="D22" s="408" t="e">
        <f>B22/10</f>
        <v>#VALUE!</v>
      </c>
      <c r="E22" s="412" t="e">
        <f>C22/10</f>
        <v>#VALUE!</v>
      </c>
      <c r="F22" s="413" t="s">
        <v>615</v>
      </c>
      <c r="G22" s="402" t="s">
        <v>277</v>
      </c>
      <c r="H22" s="224" t="s">
        <v>208</v>
      </c>
    </row>
  </sheetData>
  <hyperlinks>
    <hyperlink ref="A1" r:id="rId1"/>
    <hyperlink ref="A7" r:id="rId2"/>
    <hyperlink ref="A15" r:id="rId3" display="Базальтовый утеплитель Изба"/>
    <hyperlink ref="A19" r:id="rId4" display="http://стройэксперт.com/penopol-ekst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G510"/>
  <sheetViews>
    <sheetView zoomScaleNormal="100" workbookViewId="0">
      <selection activeCell="K20" sqref="K20"/>
    </sheetView>
  </sheetViews>
  <sheetFormatPr defaultColWidth="9" defaultRowHeight="15" customHeight="1" x14ac:dyDescent="0.25"/>
  <cols>
    <col min="1" max="1" width="40.85546875" style="349" customWidth="1"/>
    <col min="2" max="2" width="14.5703125" style="39" customWidth="1"/>
    <col min="3" max="3" width="13.28515625" style="39" customWidth="1"/>
    <col min="4" max="4" width="15.42578125" style="39" customWidth="1"/>
    <col min="5" max="5" width="11.42578125" style="39" hidden="1" customWidth="1"/>
    <col min="6" max="13" width="8.7109375" style="39" customWidth="1"/>
    <col min="14" max="256" width="17" style="39" customWidth="1"/>
    <col min="257" max="16384" width="9" style="39"/>
  </cols>
  <sheetData>
    <row r="1" spans="1:7" ht="27" customHeight="1" x14ac:dyDescent="0.25">
      <c r="A1" s="345"/>
      <c r="B1" s="77" t="s">
        <v>0</v>
      </c>
      <c r="C1" s="77" t="s">
        <v>1</v>
      </c>
      <c r="D1" s="38" t="s">
        <v>2</v>
      </c>
      <c r="F1" s="78"/>
    </row>
    <row r="2" spans="1:7" x14ac:dyDescent="0.25">
      <c r="A2" s="230" t="s">
        <v>558</v>
      </c>
      <c r="B2" s="234" t="s">
        <v>3</v>
      </c>
      <c r="C2" s="273" t="s">
        <v>4</v>
      </c>
      <c r="D2" s="218" t="s">
        <v>5</v>
      </c>
      <c r="G2" s="79"/>
    </row>
    <row r="3" spans="1:7" ht="29.25" customHeight="1" x14ac:dyDescent="0.25">
      <c r="A3" s="396" t="s">
        <v>594</v>
      </c>
      <c r="B3" s="242">
        <v>270</v>
      </c>
      <c r="C3" s="35">
        <v>280</v>
      </c>
      <c r="D3" s="25">
        <v>290</v>
      </c>
      <c r="E3" s="81"/>
    </row>
    <row r="4" spans="1:7" x14ac:dyDescent="0.25">
      <c r="A4" s="344" t="s">
        <v>560</v>
      </c>
      <c r="B4" s="259" t="s">
        <v>3</v>
      </c>
      <c r="C4" s="342" t="s">
        <v>4</v>
      </c>
      <c r="D4" s="258" t="s">
        <v>5</v>
      </c>
    </row>
    <row r="5" spans="1:7" ht="29.25" customHeight="1" x14ac:dyDescent="0.25">
      <c r="A5" s="346" t="s">
        <v>285</v>
      </c>
      <c r="B5" s="242">
        <v>225</v>
      </c>
      <c r="C5" s="35">
        <v>240</v>
      </c>
      <c r="D5" s="25">
        <v>250</v>
      </c>
      <c r="E5" s="45"/>
    </row>
    <row r="6" spans="1:7" ht="29.25" customHeight="1" x14ac:dyDescent="0.25">
      <c r="A6" s="347" t="s">
        <v>286</v>
      </c>
      <c r="B6" s="242">
        <v>250</v>
      </c>
      <c r="C6" s="27">
        <v>265</v>
      </c>
      <c r="D6" s="25">
        <v>275</v>
      </c>
      <c r="E6" s="45"/>
    </row>
    <row r="7" spans="1:7" ht="29.25" customHeight="1" x14ac:dyDescent="0.25">
      <c r="A7" s="346" t="s">
        <v>293</v>
      </c>
      <c r="B7" s="242">
        <v>235</v>
      </c>
      <c r="C7" s="35">
        <v>250</v>
      </c>
      <c r="D7" s="25">
        <v>260</v>
      </c>
      <c r="E7" s="45"/>
    </row>
    <row r="8" spans="1:7" ht="29.25" customHeight="1" x14ac:dyDescent="0.25">
      <c r="A8" s="347" t="s">
        <v>294</v>
      </c>
      <c r="B8" s="242">
        <v>260</v>
      </c>
      <c r="C8" s="27">
        <v>275</v>
      </c>
      <c r="D8" s="25">
        <v>285</v>
      </c>
      <c r="E8" s="45"/>
    </row>
    <row r="9" spans="1:7" x14ac:dyDescent="0.25">
      <c r="A9" s="344" t="s">
        <v>559</v>
      </c>
      <c r="B9" s="259" t="s">
        <v>3</v>
      </c>
      <c r="C9" s="342" t="s">
        <v>4</v>
      </c>
      <c r="D9" s="258" t="s">
        <v>5</v>
      </c>
      <c r="G9" s="79"/>
    </row>
    <row r="10" spans="1:7" ht="29.25" customHeight="1" x14ac:dyDescent="0.25">
      <c r="A10" s="346" t="s">
        <v>287</v>
      </c>
      <c r="B10" s="242">
        <v>215</v>
      </c>
      <c r="C10" s="35">
        <v>230</v>
      </c>
      <c r="D10" s="25">
        <v>240</v>
      </c>
      <c r="E10" s="45"/>
    </row>
    <row r="11" spans="1:7" ht="29.25" customHeight="1" x14ac:dyDescent="0.25">
      <c r="A11" s="347" t="s">
        <v>288</v>
      </c>
      <c r="B11" s="242">
        <v>240</v>
      </c>
      <c r="C11" s="27">
        <v>255</v>
      </c>
      <c r="D11" s="25">
        <v>265</v>
      </c>
      <c r="E11" s="82"/>
    </row>
    <row r="12" spans="1:7" ht="29.25" customHeight="1" x14ac:dyDescent="0.25">
      <c r="A12" s="346" t="s">
        <v>295</v>
      </c>
      <c r="B12" s="242">
        <v>225</v>
      </c>
      <c r="C12" s="35">
        <v>240</v>
      </c>
      <c r="D12" s="25">
        <v>250</v>
      </c>
      <c r="E12" s="45"/>
    </row>
    <row r="13" spans="1:7" ht="29.25" customHeight="1" x14ac:dyDescent="0.25">
      <c r="A13" s="346" t="s">
        <v>296</v>
      </c>
      <c r="B13" s="242">
        <v>250</v>
      </c>
      <c r="C13" s="27">
        <v>265</v>
      </c>
      <c r="D13" s="25">
        <v>275</v>
      </c>
      <c r="E13" s="45"/>
    </row>
    <row r="14" spans="1:7" x14ac:dyDescent="0.25">
      <c r="A14" s="344" t="s">
        <v>561</v>
      </c>
      <c r="B14" s="259" t="s">
        <v>3</v>
      </c>
      <c r="C14" s="342" t="s">
        <v>4</v>
      </c>
      <c r="D14" s="258" t="s">
        <v>5</v>
      </c>
      <c r="G14" s="79"/>
    </row>
    <row r="15" spans="1:7" ht="29.25" customHeight="1" x14ac:dyDescent="0.25">
      <c r="A15" s="346" t="s">
        <v>289</v>
      </c>
      <c r="B15" s="242">
        <v>240</v>
      </c>
      <c r="C15" s="27">
        <v>255</v>
      </c>
      <c r="D15" s="25">
        <v>265</v>
      </c>
      <c r="E15" s="45"/>
    </row>
    <row r="16" spans="1:7" x14ac:dyDescent="0.25">
      <c r="A16" s="230" t="s">
        <v>94</v>
      </c>
      <c r="B16" s="234" t="s">
        <v>92</v>
      </c>
      <c r="C16" s="273" t="s">
        <v>91</v>
      </c>
      <c r="D16" s="218" t="s">
        <v>93</v>
      </c>
      <c r="E16" s="45"/>
      <c r="G16" s="79"/>
    </row>
    <row r="17" spans="1:7" ht="29.25" customHeight="1" x14ac:dyDescent="0.25">
      <c r="A17" s="346" t="s">
        <v>290</v>
      </c>
      <c r="B17" s="242">
        <v>5000</v>
      </c>
      <c r="C17" s="35">
        <v>5100</v>
      </c>
      <c r="D17" s="25">
        <v>5200</v>
      </c>
      <c r="E17" s="82"/>
    </row>
    <row r="18" spans="1:7" ht="29.25" customHeight="1" x14ac:dyDescent="0.25">
      <c r="A18" s="346" t="s">
        <v>297</v>
      </c>
      <c r="B18" s="242">
        <v>5100</v>
      </c>
      <c r="C18" s="35">
        <v>5300</v>
      </c>
      <c r="D18" s="25">
        <v>5400</v>
      </c>
      <c r="E18" s="45"/>
    </row>
    <row r="19" spans="1:7" ht="29.25" customHeight="1" x14ac:dyDescent="0.25">
      <c r="A19" s="346" t="s">
        <v>291</v>
      </c>
      <c r="B19" s="242">
        <v>5000</v>
      </c>
      <c r="C19" s="35">
        <v>5100</v>
      </c>
      <c r="D19" s="25">
        <v>5200</v>
      </c>
      <c r="E19" s="45"/>
    </row>
    <row r="20" spans="1:7" ht="29.25" customHeight="1" x14ac:dyDescent="0.25">
      <c r="A20" s="346" t="s">
        <v>298</v>
      </c>
      <c r="B20" s="242">
        <v>5100</v>
      </c>
      <c r="C20" s="35">
        <v>5300</v>
      </c>
      <c r="D20" s="25">
        <v>5400</v>
      </c>
      <c r="E20" s="45"/>
    </row>
    <row r="21" spans="1:7" ht="29.25" customHeight="1" x14ac:dyDescent="0.25">
      <c r="A21" s="346" t="s">
        <v>292</v>
      </c>
      <c r="B21" s="242">
        <v>5000</v>
      </c>
      <c r="C21" s="35">
        <v>5100</v>
      </c>
      <c r="D21" s="25">
        <v>5200</v>
      </c>
      <c r="E21" s="45"/>
    </row>
    <row r="22" spans="1:7" ht="29.25" customHeight="1" x14ac:dyDescent="0.25">
      <c r="A22" s="350" t="s">
        <v>299</v>
      </c>
      <c r="B22" s="242">
        <v>5100</v>
      </c>
      <c r="C22" s="35">
        <v>5300</v>
      </c>
      <c r="D22" s="25">
        <v>5400</v>
      </c>
      <c r="E22" s="45"/>
    </row>
    <row r="23" spans="1:7" ht="18.75" x14ac:dyDescent="0.3">
      <c r="A23" s="454" t="s">
        <v>562</v>
      </c>
      <c r="B23" s="454"/>
      <c r="C23" s="454"/>
      <c r="D23" s="454"/>
      <c r="E23" s="351"/>
    </row>
    <row r="24" spans="1:7" x14ac:dyDescent="0.25">
      <c r="A24" s="344" t="s">
        <v>563</v>
      </c>
      <c r="B24" s="259" t="s">
        <v>3</v>
      </c>
      <c r="C24" s="342" t="s">
        <v>4</v>
      </c>
      <c r="D24" s="278" t="s">
        <v>5</v>
      </c>
      <c r="E24" s="352" t="s">
        <v>136</v>
      </c>
      <c r="F24" s="227"/>
      <c r="G24" s="79"/>
    </row>
    <row r="25" spans="1:7" ht="29.25" customHeight="1" x14ac:dyDescent="0.25">
      <c r="A25" s="346" t="s">
        <v>193</v>
      </c>
      <c r="B25" s="54">
        <v>98</v>
      </c>
      <c r="C25" s="49">
        <v>101</v>
      </c>
      <c r="D25" s="73">
        <v>104</v>
      </c>
      <c r="E25" s="225">
        <v>91</v>
      </c>
      <c r="F25" s="227"/>
    </row>
    <row r="26" spans="1:7" ht="29.25" customHeight="1" x14ac:dyDescent="0.25">
      <c r="A26" s="346" t="s">
        <v>194</v>
      </c>
      <c r="B26" s="54">
        <v>100</v>
      </c>
      <c r="C26" s="49">
        <v>103</v>
      </c>
      <c r="D26" s="73">
        <v>106</v>
      </c>
      <c r="E26" s="225">
        <v>94</v>
      </c>
      <c r="F26" s="227"/>
    </row>
    <row r="27" spans="1:7" ht="29.25" customHeight="1" x14ac:dyDescent="0.25">
      <c r="A27" s="346" t="s">
        <v>198</v>
      </c>
      <c r="B27" s="54">
        <v>110</v>
      </c>
      <c r="C27" s="49">
        <v>113</v>
      </c>
      <c r="D27" s="73">
        <v>117</v>
      </c>
      <c r="E27" s="225">
        <v>105</v>
      </c>
      <c r="F27" s="227"/>
    </row>
    <row r="28" spans="1:7" x14ac:dyDescent="0.25">
      <c r="A28" s="344" t="s">
        <v>564</v>
      </c>
      <c r="B28" s="259" t="s">
        <v>3</v>
      </c>
      <c r="C28" s="342" t="s">
        <v>4</v>
      </c>
      <c r="D28" s="280" t="s">
        <v>5</v>
      </c>
      <c r="E28" s="353"/>
      <c r="F28" s="227"/>
    </row>
    <row r="29" spans="1:7" ht="29.25" customHeight="1" x14ac:dyDescent="0.25">
      <c r="A29" s="346" t="s">
        <v>278</v>
      </c>
      <c r="B29" s="54">
        <v>80</v>
      </c>
      <c r="C29" s="49">
        <v>85</v>
      </c>
      <c r="D29" s="73">
        <v>90</v>
      </c>
      <c r="E29" s="225">
        <v>75</v>
      </c>
      <c r="F29" s="227"/>
    </row>
    <row r="30" spans="1:7" ht="29.25" customHeight="1" x14ac:dyDescent="0.25">
      <c r="A30" s="346" t="s">
        <v>279</v>
      </c>
      <c r="B30" s="54">
        <v>97</v>
      </c>
      <c r="C30" s="49">
        <v>99</v>
      </c>
      <c r="D30" s="73">
        <v>100</v>
      </c>
      <c r="E30" s="225"/>
      <c r="F30" s="227"/>
    </row>
    <row r="31" spans="1:7" x14ac:dyDescent="0.25">
      <c r="A31" s="344" t="s">
        <v>565</v>
      </c>
      <c r="B31" s="259" t="s">
        <v>3</v>
      </c>
      <c r="C31" s="342" t="s">
        <v>4</v>
      </c>
      <c r="D31" s="280" t="s">
        <v>5</v>
      </c>
      <c r="E31" s="353"/>
      <c r="F31" s="227"/>
    </row>
    <row r="32" spans="1:7" ht="29.25" customHeight="1" x14ac:dyDescent="0.25">
      <c r="A32" s="346" t="s">
        <v>195</v>
      </c>
      <c r="B32" s="54">
        <v>96</v>
      </c>
      <c r="C32" s="49">
        <v>99</v>
      </c>
      <c r="D32" s="73">
        <v>104</v>
      </c>
      <c r="E32" s="225">
        <v>91</v>
      </c>
      <c r="F32" s="227"/>
    </row>
    <row r="33" spans="1:6" ht="29.25" customHeight="1" x14ac:dyDescent="0.25">
      <c r="A33" s="346" t="s">
        <v>197</v>
      </c>
      <c r="B33" s="54">
        <v>124</v>
      </c>
      <c r="C33" s="49">
        <v>132</v>
      </c>
      <c r="D33" s="73">
        <v>137</v>
      </c>
      <c r="E33" s="225">
        <v>120</v>
      </c>
      <c r="F33" s="227"/>
    </row>
    <row r="34" spans="1:6" x14ac:dyDescent="0.25">
      <c r="A34" s="344" t="s">
        <v>566</v>
      </c>
      <c r="B34" s="259" t="s">
        <v>3</v>
      </c>
      <c r="C34" s="342" t="s">
        <v>4</v>
      </c>
      <c r="D34" s="280" t="s">
        <v>5</v>
      </c>
      <c r="E34" s="353"/>
      <c r="F34" s="227"/>
    </row>
    <row r="35" spans="1:6" ht="29.25" customHeight="1" x14ac:dyDescent="0.25">
      <c r="A35" s="346" t="s">
        <v>196</v>
      </c>
      <c r="B35" s="54">
        <v>94</v>
      </c>
      <c r="C35" s="49">
        <v>97</v>
      </c>
      <c r="D35" s="73">
        <v>101</v>
      </c>
      <c r="E35" s="225">
        <v>89</v>
      </c>
      <c r="F35" s="227"/>
    </row>
    <row r="36" spans="1:6" x14ac:dyDescent="0.25">
      <c r="A36" s="348"/>
      <c r="B36" s="75"/>
      <c r="C36" s="75"/>
      <c r="D36" s="76"/>
    </row>
    <row r="37" spans="1:6" x14ac:dyDescent="0.25">
      <c r="A37" s="348"/>
      <c r="B37" s="75"/>
      <c r="C37" s="75"/>
      <c r="D37" s="76"/>
    </row>
    <row r="38" spans="1:6" x14ac:dyDescent="0.25">
      <c r="A38" s="348"/>
      <c r="B38" s="75"/>
      <c r="C38" s="75"/>
      <c r="D38" s="76"/>
    </row>
    <row r="39" spans="1:6" x14ac:dyDescent="0.25">
      <c r="A39" s="348"/>
      <c r="B39" s="75"/>
      <c r="C39" s="75"/>
      <c r="D39" s="76"/>
    </row>
    <row r="40" spans="1:6" x14ac:dyDescent="0.25">
      <c r="A40" s="348"/>
      <c r="B40" s="75"/>
      <c r="C40" s="75"/>
      <c r="D40" s="76"/>
    </row>
    <row r="41" spans="1:6" x14ac:dyDescent="0.25">
      <c r="A41" s="348"/>
      <c r="B41" s="75"/>
      <c r="C41" s="75"/>
      <c r="D41" s="76"/>
    </row>
    <row r="42" spans="1:6" x14ac:dyDescent="0.25">
      <c r="A42" s="348"/>
      <c r="B42" s="75"/>
      <c r="C42" s="75"/>
      <c r="D42" s="76"/>
    </row>
    <row r="43" spans="1:6" x14ac:dyDescent="0.25">
      <c r="A43" s="348"/>
      <c r="B43" s="75"/>
      <c r="C43" s="75"/>
      <c r="D43" s="76"/>
    </row>
    <row r="44" spans="1:6" x14ac:dyDescent="0.25">
      <c r="A44" s="348"/>
      <c r="B44" s="75"/>
      <c r="C44" s="75"/>
      <c r="D44" s="76"/>
    </row>
    <row r="45" spans="1:6" x14ac:dyDescent="0.25">
      <c r="A45" s="348"/>
      <c r="B45" s="75"/>
      <c r="C45" s="75"/>
      <c r="D45" s="76"/>
    </row>
    <row r="46" spans="1:6" x14ac:dyDescent="0.25">
      <c r="A46" s="348"/>
      <c r="B46" s="75"/>
      <c r="C46" s="75"/>
      <c r="D46" s="76"/>
    </row>
    <row r="47" spans="1:6" x14ac:dyDescent="0.25">
      <c r="A47" s="348"/>
      <c r="B47" s="75"/>
      <c r="C47" s="75"/>
      <c r="D47" s="76"/>
    </row>
    <row r="48" spans="1:6" x14ac:dyDescent="0.25">
      <c r="A48" s="348"/>
      <c r="B48" s="75"/>
      <c r="C48" s="75"/>
      <c r="D48" s="76"/>
    </row>
    <row r="49" spans="1:4" x14ac:dyDescent="0.25">
      <c r="A49" s="348"/>
      <c r="B49" s="75"/>
      <c r="C49" s="75"/>
      <c r="D49" s="76"/>
    </row>
    <row r="50" spans="1:4" x14ac:dyDescent="0.25">
      <c r="A50" s="348"/>
      <c r="B50" s="75"/>
      <c r="C50" s="75"/>
      <c r="D50" s="76"/>
    </row>
    <row r="51" spans="1:4" x14ac:dyDescent="0.25">
      <c r="A51" s="348"/>
      <c r="B51" s="75"/>
      <c r="C51" s="75"/>
      <c r="D51" s="76"/>
    </row>
    <row r="52" spans="1:4" x14ac:dyDescent="0.25">
      <c r="A52" s="348"/>
      <c r="B52" s="75"/>
      <c r="C52" s="75"/>
      <c r="D52" s="76"/>
    </row>
    <row r="53" spans="1:4" x14ac:dyDescent="0.25">
      <c r="A53" s="348"/>
      <c r="B53" s="75"/>
      <c r="C53" s="75"/>
      <c r="D53" s="76"/>
    </row>
    <row r="54" spans="1:4" x14ac:dyDescent="0.25">
      <c r="A54" s="348"/>
      <c r="B54" s="75"/>
      <c r="C54" s="75"/>
      <c r="D54" s="76"/>
    </row>
    <row r="55" spans="1:4" x14ac:dyDescent="0.25">
      <c r="A55" s="348"/>
      <c r="B55" s="75"/>
      <c r="C55" s="75"/>
      <c r="D55" s="76"/>
    </row>
    <row r="56" spans="1:4" x14ac:dyDescent="0.25">
      <c r="A56" s="348"/>
      <c r="B56" s="75"/>
      <c r="C56" s="75"/>
      <c r="D56" s="76"/>
    </row>
    <row r="57" spans="1:4" x14ac:dyDescent="0.25">
      <c r="A57" s="348"/>
      <c r="B57" s="75"/>
      <c r="C57" s="75"/>
      <c r="D57" s="76"/>
    </row>
    <row r="58" spans="1:4" x14ac:dyDescent="0.25">
      <c r="A58" s="348"/>
      <c r="B58" s="75"/>
      <c r="C58" s="75"/>
      <c r="D58" s="76"/>
    </row>
    <row r="59" spans="1:4" x14ac:dyDescent="0.25">
      <c r="A59" s="348"/>
      <c r="B59" s="75"/>
      <c r="C59" s="75"/>
      <c r="D59" s="76"/>
    </row>
    <row r="60" spans="1:4" x14ac:dyDescent="0.25">
      <c r="A60" s="348"/>
      <c r="B60" s="75"/>
      <c r="C60" s="75"/>
      <c r="D60" s="76"/>
    </row>
    <row r="61" spans="1:4" x14ac:dyDescent="0.25">
      <c r="A61" s="348"/>
      <c r="B61" s="75"/>
      <c r="C61" s="75"/>
      <c r="D61" s="76"/>
    </row>
    <row r="62" spans="1:4" x14ac:dyDescent="0.25">
      <c r="A62" s="348"/>
      <c r="B62" s="75"/>
      <c r="C62" s="75"/>
      <c r="D62" s="76"/>
    </row>
    <row r="63" spans="1:4" x14ac:dyDescent="0.25">
      <c r="A63" s="348"/>
      <c r="B63" s="75"/>
      <c r="C63" s="75"/>
      <c r="D63" s="76"/>
    </row>
    <row r="64" spans="1:4" x14ac:dyDescent="0.25">
      <c r="A64" s="348"/>
      <c r="B64" s="75"/>
      <c r="C64" s="75"/>
      <c r="D64" s="76"/>
    </row>
    <row r="65" spans="1:4" x14ac:dyDescent="0.25">
      <c r="A65" s="348"/>
      <c r="B65" s="75"/>
      <c r="C65" s="75"/>
      <c r="D65" s="76"/>
    </row>
    <row r="66" spans="1:4" x14ac:dyDescent="0.25">
      <c r="A66" s="348"/>
      <c r="B66" s="75"/>
      <c r="C66" s="75"/>
      <c r="D66" s="76"/>
    </row>
    <row r="67" spans="1:4" x14ac:dyDescent="0.25">
      <c r="A67" s="348"/>
      <c r="B67" s="75"/>
      <c r="C67" s="75"/>
      <c r="D67" s="76"/>
    </row>
    <row r="68" spans="1:4" x14ac:dyDescent="0.25">
      <c r="A68" s="348"/>
      <c r="B68" s="75"/>
      <c r="C68" s="75"/>
      <c r="D68" s="76"/>
    </row>
    <row r="69" spans="1:4" x14ac:dyDescent="0.25">
      <c r="A69" s="348"/>
      <c r="B69" s="75"/>
      <c r="C69" s="75"/>
      <c r="D69" s="76"/>
    </row>
    <row r="70" spans="1:4" x14ac:dyDescent="0.25">
      <c r="A70" s="348"/>
      <c r="B70" s="75"/>
      <c r="C70" s="75"/>
      <c r="D70" s="76"/>
    </row>
    <row r="71" spans="1:4" x14ac:dyDescent="0.25">
      <c r="A71" s="348"/>
      <c r="B71" s="75"/>
      <c r="C71" s="75"/>
      <c r="D71" s="76"/>
    </row>
    <row r="72" spans="1:4" x14ac:dyDescent="0.25">
      <c r="A72" s="348"/>
      <c r="B72" s="75"/>
      <c r="C72" s="75"/>
      <c r="D72" s="76"/>
    </row>
    <row r="73" spans="1:4" x14ac:dyDescent="0.25">
      <c r="A73" s="348"/>
      <c r="B73" s="75"/>
      <c r="C73" s="75"/>
      <c r="D73" s="76"/>
    </row>
    <row r="74" spans="1:4" x14ac:dyDescent="0.25">
      <c r="A74" s="348"/>
      <c r="B74" s="75"/>
      <c r="C74" s="75"/>
      <c r="D74" s="76"/>
    </row>
    <row r="75" spans="1:4" x14ac:dyDescent="0.25">
      <c r="A75" s="348"/>
      <c r="B75" s="75"/>
      <c r="C75" s="75"/>
      <c r="D75" s="76"/>
    </row>
    <row r="76" spans="1:4" x14ac:dyDescent="0.25">
      <c r="A76" s="348"/>
      <c r="B76" s="75"/>
      <c r="C76" s="75"/>
      <c r="D76" s="76"/>
    </row>
    <row r="77" spans="1:4" x14ac:dyDescent="0.25">
      <c r="A77" s="348"/>
      <c r="B77" s="75"/>
      <c r="C77" s="75"/>
      <c r="D77" s="76"/>
    </row>
    <row r="78" spans="1:4" x14ac:dyDescent="0.25">
      <c r="A78" s="348"/>
      <c r="B78" s="75"/>
      <c r="C78" s="75"/>
      <c r="D78" s="76"/>
    </row>
    <row r="79" spans="1:4" x14ac:dyDescent="0.25">
      <c r="A79" s="348"/>
      <c r="B79" s="75"/>
      <c r="C79" s="75"/>
      <c r="D79" s="76"/>
    </row>
    <row r="80" spans="1:4" x14ac:dyDescent="0.25">
      <c r="A80" s="348"/>
      <c r="B80" s="75"/>
      <c r="C80" s="75"/>
      <c r="D80" s="76"/>
    </row>
    <row r="81" spans="1:4" x14ac:dyDescent="0.25">
      <c r="A81" s="348"/>
      <c r="B81" s="75"/>
      <c r="C81" s="75"/>
      <c r="D81" s="76"/>
    </row>
    <row r="82" spans="1:4" x14ac:dyDescent="0.25">
      <c r="A82" s="348"/>
      <c r="B82" s="75"/>
      <c r="C82" s="75"/>
      <c r="D82" s="76"/>
    </row>
    <row r="83" spans="1:4" x14ac:dyDescent="0.25">
      <c r="A83" s="348"/>
      <c r="B83" s="75"/>
      <c r="C83" s="75"/>
      <c r="D83" s="76"/>
    </row>
    <row r="84" spans="1:4" x14ac:dyDescent="0.25">
      <c r="A84" s="348"/>
      <c r="B84" s="75"/>
      <c r="C84" s="75"/>
      <c r="D84" s="76"/>
    </row>
    <row r="85" spans="1:4" x14ac:dyDescent="0.25">
      <c r="A85" s="348"/>
      <c r="B85" s="75"/>
      <c r="C85" s="75"/>
      <c r="D85" s="76"/>
    </row>
    <row r="86" spans="1:4" x14ac:dyDescent="0.25">
      <c r="A86" s="348"/>
      <c r="B86" s="75"/>
      <c r="C86" s="75"/>
      <c r="D86" s="76"/>
    </row>
    <row r="87" spans="1:4" x14ac:dyDescent="0.25">
      <c r="A87" s="348"/>
      <c r="B87" s="75"/>
      <c r="C87" s="75"/>
      <c r="D87" s="76"/>
    </row>
    <row r="88" spans="1:4" x14ac:dyDescent="0.25">
      <c r="A88" s="348"/>
      <c r="B88" s="75"/>
      <c r="C88" s="75"/>
      <c r="D88" s="76"/>
    </row>
    <row r="89" spans="1:4" x14ac:dyDescent="0.25">
      <c r="A89" s="348"/>
      <c r="B89" s="75"/>
      <c r="C89" s="75"/>
      <c r="D89" s="76"/>
    </row>
    <row r="90" spans="1:4" x14ac:dyDescent="0.25">
      <c r="A90" s="348"/>
      <c r="B90" s="75"/>
      <c r="C90" s="75"/>
      <c r="D90" s="76"/>
    </row>
    <row r="91" spans="1:4" x14ac:dyDescent="0.25">
      <c r="A91" s="348"/>
      <c r="B91" s="75"/>
      <c r="C91" s="75"/>
      <c r="D91" s="76"/>
    </row>
    <row r="92" spans="1:4" x14ac:dyDescent="0.25">
      <c r="A92" s="348"/>
      <c r="B92" s="75"/>
      <c r="C92" s="75"/>
      <c r="D92" s="76"/>
    </row>
    <row r="93" spans="1:4" x14ac:dyDescent="0.25">
      <c r="A93" s="348"/>
      <c r="B93" s="75"/>
      <c r="C93" s="75"/>
      <c r="D93" s="76"/>
    </row>
    <row r="94" spans="1:4" x14ac:dyDescent="0.25">
      <c r="A94" s="348"/>
      <c r="B94" s="75"/>
      <c r="C94" s="75"/>
      <c r="D94" s="76"/>
    </row>
    <row r="95" spans="1:4" x14ac:dyDescent="0.25">
      <c r="A95" s="348"/>
      <c r="B95" s="75"/>
      <c r="C95" s="75"/>
      <c r="D95" s="76"/>
    </row>
    <row r="96" spans="1:4" x14ac:dyDescent="0.25">
      <c r="A96" s="348"/>
      <c r="B96" s="75"/>
      <c r="C96" s="75"/>
      <c r="D96" s="76"/>
    </row>
    <row r="97" spans="1:4" x14ac:dyDescent="0.25">
      <c r="A97" s="348"/>
      <c r="B97" s="75"/>
      <c r="C97" s="75"/>
      <c r="D97" s="76"/>
    </row>
    <row r="98" spans="1:4" x14ac:dyDescent="0.25">
      <c r="A98" s="348"/>
      <c r="B98" s="75"/>
      <c r="C98" s="75"/>
      <c r="D98" s="76"/>
    </row>
    <row r="99" spans="1:4" x14ac:dyDescent="0.25">
      <c r="A99" s="348"/>
      <c r="B99" s="75"/>
      <c r="C99" s="75"/>
      <c r="D99" s="76"/>
    </row>
    <row r="100" spans="1:4" x14ac:dyDescent="0.25">
      <c r="A100" s="348"/>
      <c r="B100" s="75"/>
      <c r="C100" s="75"/>
      <c r="D100" s="76"/>
    </row>
    <row r="101" spans="1:4" x14ac:dyDescent="0.25">
      <c r="A101" s="348"/>
      <c r="B101" s="75"/>
      <c r="C101" s="75"/>
      <c r="D101" s="76"/>
    </row>
    <row r="102" spans="1:4" x14ac:dyDescent="0.25">
      <c r="A102" s="348"/>
      <c r="B102" s="75"/>
      <c r="C102" s="75"/>
      <c r="D102" s="76"/>
    </row>
    <row r="103" spans="1:4" x14ac:dyDescent="0.25">
      <c r="A103" s="348"/>
      <c r="B103" s="75"/>
      <c r="C103" s="75"/>
      <c r="D103" s="76"/>
    </row>
    <row r="104" spans="1:4" x14ac:dyDescent="0.25">
      <c r="A104" s="348"/>
      <c r="B104" s="75"/>
      <c r="C104" s="75"/>
      <c r="D104" s="76"/>
    </row>
    <row r="105" spans="1:4" x14ac:dyDescent="0.25">
      <c r="A105" s="348"/>
      <c r="B105" s="75"/>
      <c r="C105" s="75"/>
      <c r="D105" s="76"/>
    </row>
    <row r="106" spans="1:4" x14ac:dyDescent="0.25">
      <c r="A106" s="348"/>
      <c r="B106" s="75"/>
      <c r="C106" s="75"/>
      <c r="D106" s="76"/>
    </row>
    <row r="107" spans="1:4" x14ac:dyDescent="0.25">
      <c r="A107" s="348"/>
      <c r="B107" s="75"/>
      <c r="C107" s="75"/>
      <c r="D107" s="76"/>
    </row>
    <row r="108" spans="1:4" x14ac:dyDescent="0.25">
      <c r="A108" s="348"/>
      <c r="B108" s="75"/>
      <c r="C108" s="75"/>
      <c r="D108" s="76"/>
    </row>
    <row r="109" spans="1:4" x14ac:dyDescent="0.25">
      <c r="A109" s="348"/>
      <c r="B109" s="75"/>
      <c r="C109" s="75"/>
      <c r="D109" s="76"/>
    </row>
    <row r="110" spans="1:4" x14ac:dyDescent="0.25">
      <c r="A110" s="348"/>
      <c r="B110" s="75"/>
      <c r="C110" s="75"/>
      <c r="D110" s="76"/>
    </row>
    <row r="111" spans="1:4" x14ac:dyDescent="0.25">
      <c r="A111" s="348"/>
      <c r="B111" s="75"/>
      <c r="C111" s="75"/>
      <c r="D111" s="76"/>
    </row>
    <row r="112" spans="1:4" x14ac:dyDescent="0.25">
      <c r="A112" s="348"/>
      <c r="B112" s="75"/>
      <c r="C112" s="75"/>
      <c r="D112" s="76"/>
    </row>
    <row r="113" spans="1:4" x14ac:dyDescent="0.25">
      <c r="A113" s="348"/>
      <c r="B113" s="75"/>
      <c r="C113" s="75"/>
      <c r="D113" s="76"/>
    </row>
    <row r="114" spans="1:4" x14ac:dyDescent="0.25">
      <c r="A114" s="348"/>
      <c r="B114" s="75"/>
      <c r="C114" s="75"/>
      <c r="D114" s="76"/>
    </row>
    <row r="115" spans="1:4" x14ac:dyDescent="0.25">
      <c r="A115" s="348"/>
      <c r="B115" s="75"/>
      <c r="C115" s="75"/>
      <c r="D115" s="76"/>
    </row>
    <row r="116" spans="1:4" x14ac:dyDescent="0.25">
      <c r="A116" s="348"/>
      <c r="B116" s="75"/>
      <c r="C116" s="75"/>
      <c r="D116" s="76"/>
    </row>
    <row r="117" spans="1:4" x14ac:dyDescent="0.25">
      <c r="A117" s="348"/>
      <c r="B117" s="75"/>
      <c r="C117" s="75"/>
      <c r="D117" s="76"/>
    </row>
    <row r="118" spans="1:4" x14ac:dyDescent="0.25">
      <c r="A118" s="348"/>
      <c r="B118" s="75"/>
      <c r="C118" s="75"/>
      <c r="D118" s="76"/>
    </row>
    <row r="119" spans="1:4" x14ac:dyDescent="0.25">
      <c r="A119" s="348"/>
      <c r="B119" s="75"/>
      <c r="C119" s="75"/>
      <c r="D119" s="76"/>
    </row>
    <row r="120" spans="1:4" x14ac:dyDescent="0.25">
      <c r="A120" s="348"/>
      <c r="B120" s="75"/>
      <c r="C120" s="75"/>
      <c r="D120" s="76"/>
    </row>
    <row r="121" spans="1:4" x14ac:dyDescent="0.25">
      <c r="A121" s="348"/>
      <c r="B121" s="75"/>
      <c r="C121" s="75"/>
      <c r="D121" s="76"/>
    </row>
    <row r="122" spans="1:4" x14ac:dyDescent="0.25">
      <c r="A122" s="348"/>
      <c r="B122" s="75"/>
      <c r="C122" s="75"/>
      <c r="D122" s="76"/>
    </row>
    <row r="123" spans="1:4" x14ac:dyDescent="0.25">
      <c r="A123" s="348"/>
      <c r="B123" s="75"/>
      <c r="C123" s="75"/>
      <c r="D123" s="76"/>
    </row>
    <row r="124" spans="1:4" x14ac:dyDescent="0.25">
      <c r="A124" s="348"/>
      <c r="B124" s="75"/>
      <c r="C124" s="75"/>
      <c r="D124" s="76"/>
    </row>
    <row r="125" spans="1:4" x14ac:dyDescent="0.25">
      <c r="A125" s="348"/>
      <c r="B125" s="75"/>
      <c r="C125" s="75"/>
      <c r="D125" s="76"/>
    </row>
    <row r="126" spans="1:4" x14ac:dyDescent="0.25">
      <c r="A126" s="348"/>
      <c r="B126" s="75"/>
      <c r="C126" s="75"/>
      <c r="D126" s="76"/>
    </row>
    <row r="127" spans="1:4" x14ac:dyDescent="0.25">
      <c r="A127" s="348"/>
      <c r="B127" s="75"/>
      <c r="C127" s="75"/>
      <c r="D127" s="76"/>
    </row>
    <row r="128" spans="1:4" x14ac:dyDescent="0.25">
      <c r="A128" s="348"/>
      <c r="B128" s="75"/>
      <c r="C128" s="75"/>
      <c r="D128" s="76"/>
    </row>
    <row r="129" spans="1:4" x14ac:dyDescent="0.25">
      <c r="A129" s="348"/>
      <c r="B129" s="75"/>
      <c r="C129" s="75"/>
      <c r="D129" s="76"/>
    </row>
    <row r="130" spans="1:4" x14ac:dyDescent="0.25">
      <c r="A130" s="348"/>
      <c r="B130" s="75"/>
      <c r="C130" s="75"/>
      <c r="D130" s="76"/>
    </row>
    <row r="131" spans="1:4" x14ac:dyDescent="0.25">
      <c r="A131" s="348"/>
      <c r="B131" s="75"/>
      <c r="C131" s="75"/>
      <c r="D131" s="76"/>
    </row>
    <row r="132" spans="1:4" x14ac:dyDescent="0.25">
      <c r="A132" s="348"/>
      <c r="B132" s="75"/>
      <c r="C132" s="75"/>
      <c r="D132" s="76"/>
    </row>
    <row r="133" spans="1:4" x14ac:dyDescent="0.25">
      <c r="A133" s="348"/>
      <c r="B133" s="75"/>
      <c r="C133" s="75"/>
      <c r="D133" s="76"/>
    </row>
    <row r="134" spans="1:4" x14ac:dyDescent="0.25">
      <c r="A134" s="348"/>
      <c r="B134" s="75"/>
      <c r="C134" s="75"/>
      <c r="D134" s="76"/>
    </row>
    <row r="135" spans="1:4" x14ac:dyDescent="0.25">
      <c r="A135" s="348"/>
      <c r="B135" s="75"/>
      <c r="C135" s="75"/>
      <c r="D135" s="76"/>
    </row>
    <row r="136" spans="1:4" x14ac:dyDescent="0.25">
      <c r="A136" s="348"/>
      <c r="B136" s="75"/>
      <c r="C136" s="75"/>
      <c r="D136" s="76"/>
    </row>
    <row r="137" spans="1:4" x14ac:dyDescent="0.25">
      <c r="A137" s="348"/>
      <c r="B137" s="75"/>
      <c r="C137" s="75"/>
      <c r="D137" s="76"/>
    </row>
    <row r="138" spans="1:4" x14ac:dyDescent="0.25">
      <c r="A138" s="348"/>
      <c r="B138" s="75"/>
      <c r="C138" s="75"/>
      <c r="D138" s="76"/>
    </row>
    <row r="139" spans="1:4" x14ac:dyDescent="0.25">
      <c r="A139" s="348"/>
      <c r="B139" s="75"/>
      <c r="C139" s="75"/>
      <c r="D139" s="76"/>
    </row>
    <row r="140" spans="1:4" x14ac:dyDescent="0.25">
      <c r="A140" s="348"/>
      <c r="B140" s="75"/>
      <c r="C140" s="75"/>
      <c r="D140" s="76"/>
    </row>
    <row r="141" spans="1:4" x14ac:dyDescent="0.25">
      <c r="A141" s="348"/>
      <c r="B141" s="75"/>
      <c r="C141" s="75"/>
      <c r="D141" s="76"/>
    </row>
    <row r="142" spans="1:4" x14ac:dyDescent="0.25">
      <c r="A142" s="348"/>
      <c r="B142" s="75"/>
      <c r="C142" s="75"/>
      <c r="D142" s="76"/>
    </row>
    <row r="143" spans="1:4" x14ac:dyDescent="0.25">
      <c r="A143" s="348"/>
      <c r="B143" s="75"/>
      <c r="C143" s="75"/>
      <c r="D143" s="76"/>
    </row>
    <row r="144" spans="1:4" x14ac:dyDescent="0.25">
      <c r="A144" s="348"/>
      <c r="B144" s="75"/>
      <c r="C144" s="75"/>
      <c r="D144" s="76"/>
    </row>
    <row r="145" spans="1:4" x14ac:dyDescent="0.25">
      <c r="A145" s="348"/>
      <c r="B145" s="75"/>
      <c r="C145" s="75"/>
      <c r="D145" s="76"/>
    </row>
    <row r="146" spans="1:4" x14ac:dyDescent="0.25">
      <c r="A146" s="348"/>
      <c r="B146" s="75"/>
      <c r="C146" s="75"/>
      <c r="D146" s="76"/>
    </row>
    <row r="147" spans="1:4" x14ac:dyDescent="0.25">
      <c r="A147" s="348"/>
      <c r="B147" s="75"/>
      <c r="C147" s="75"/>
      <c r="D147" s="76"/>
    </row>
    <row r="148" spans="1:4" x14ac:dyDescent="0.25">
      <c r="A148" s="348"/>
      <c r="B148" s="75"/>
      <c r="C148" s="75"/>
      <c r="D148" s="76"/>
    </row>
    <row r="149" spans="1:4" x14ac:dyDescent="0.25">
      <c r="A149" s="348"/>
      <c r="B149" s="75"/>
      <c r="C149" s="75"/>
      <c r="D149" s="76"/>
    </row>
    <row r="150" spans="1:4" x14ac:dyDescent="0.25">
      <c r="A150" s="348"/>
      <c r="B150" s="75"/>
      <c r="C150" s="75"/>
      <c r="D150" s="76"/>
    </row>
    <row r="151" spans="1:4" x14ac:dyDescent="0.25">
      <c r="A151" s="348"/>
      <c r="B151" s="75"/>
      <c r="C151" s="75"/>
      <c r="D151" s="76"/>
    </row>
    <row r="152" spans="1:4" x14ac:dyDescent="0.25">
      <c r="A152" s="348"/>
      <c r="B152" s="75"/>
      <c r="C152" s="75"/>
      <c r="D152" s="76"/>
    </row>
    <row r="153" spans="1:4" x14ac:dyDescent="0.25">
      <c r="A153" s="348"/>
      <c r="B153" s="75"/>
      <c r="C153" s="75"/>
      <c r="D153" s="76"/>
    </row>
    <row r="154" spans="1:4" x14ac:dyDescent="0.25">
      <c r="A154" s="348"/>
      <c r="B154" s="75"/>
      <c r="C154" s="75"/>
      <c r="D154" s="76"/>
    </row>
    <row r="155" spans="1:4" x14ac:dyDescent="0.25">
      <c r="A155" s="348"/>
      <c r="B155" s="75"/>
      <c r="C155" s="75"/>
      <c r="D155" s="76"/>
    </row>
    <row r="156" spans="1:4" x14ac:dyDescent="0.25">
      <c r="A156" s="348"/>
      <c r="B156" s="75"/>
      <c r="C156" s="75"/>
      <c r="D156" s="76"/>
    </row>
    <row r="157" spans="1:4" x14ac:dyDescent="0.25">
      <c r="A157" s="348"/>
      <c r="B157" s="75"/>
      <c r="C157" s="75"/>
      <c r="D157" s="76"/>
    </row>
    <row r="158" spans="1:4" x14ac:dyDescent="0.25">
      <c r="A158" s="348"/>
      <c r="B158" s="75"/>
      <c r="C158" s="75"/>
      <c r="D158" s="76"/>
    </row>
    <row r="159" spans="1:4" x14ac:dyDescent="0.25">
      <c r="A159" s="348"/>
      <c r="B159" s="75"/>
      <c r="C159" s="75"/>
      <c r="D159" s="76"/>
    </row>
    <row r="160" spans="1:4" x14ac:dyDescent="0.25">
      <c r="A160" s="348"/>
      <c r="B160" s="75"/>
      <c r="C160" s="75"/>
      <c r="D160" s="76"/>
    </row>
    <row r="161" spans="1:4" x14ac:dyDescent="0.25">
      <c r="A161" s="348"/>
      <c r="B161" s="75"/>
      <c r="C161" s="75"/>
      <c r="D161" s="76"/>
    </row>
    <row r="162" spans="1:4" x14ac:dyDescent="0.25">
      <c r="A162" s="348"/>
      <c r="B162" s="75"/>
      <c r="C162" s="75"/>
      <c r="D162" s="76"/>
    </row>
    <row r="163" spans="1:4" x14ac:dyDescent="0.25">
      <c r="A163" s="348"/>
      <c r="B163" s="75"/>
      <c r="C163" s="75"/>
      <c r="D163" s="76"/>
    </row>
    <row r="164" spans="1:4" x14ac:dyDescent="0.25">
      <c r="A164" s="348"/>
      <c r="B164" s="75"/>
      <c r="C164" s="75"/>
      <c r="D164" s="76"/>
    </row>
    <row r="165" spans="1:4" x14ac:dyDescent="0.25">
      <c r="A165" s="348"/>
      <c r="B165" s="75"/>
      <c r="C165" s="75"/>
      <c r="D165" s="76"/>
    </row>
    <row r="166" spans="1:4" x14ac:dyDescent="0.25">
      <c r="A166" s="348"/>
      <c r="B166" s="75"/>
      <c r="C166" s="75"/>
      <c r="D166" s="76"/>
    </row>
    <row r="167" spans="1:4" x14ac:dyDescent="0.25">
      <c r="A167" s="348"/>
      <c r="B167" s="75"/>
      <c r="C167" s="75"/>
      <c r="D167" s="76"/>
    </row>
    <row r="168" spans="1:4" x14ac:dyDescent="0.25">
      <c r="A168" s="348"/>
      <c r="B168" s="75"/>
      <c r="C168" s="75"/>
      <c r="D168" s="76"/>
    </row>
    <row r="169" spans="1:4" x14ac:dyDescent="0.25">
      <c r="A169" s="348"/>
      <c r="B169" s="75"/>
      <c r="C169" s="75"/>
      <c r="D169" s="76"/>
    </row>
    <row r="170" spans="1:4" x14ac:dyDescent="0.25">
      <c r="A170" s="348"/>
      <c r="B170" s="75"/>
      <c r="C170" s="75"/>
      <c r="D170" s="76"/>
    </row>
    <row r="171" spans="1:4" x14ac:dyDescent="0.25">
      <c r="A171" s="348"/>
      <c r="B171" s="75"/>
      <c r="C171" s="75"/>
      <c r="D171" s="76"/>
    </row>
    <row r="172" spans="1:4" x14ac:dyDescent="0.25">
      <c r="A172" s="348"/>
      <c r="B172" s="75"/>
      <c r="C172" s="75"/>
      <c r="D172" s="76"/>
    </row>
    <row r="173" spans="1:4" x14ac:dyDescent="0.25">
      <c r="A173" s="348"/>
      <c r="B173" s="75"/>
      <c r="C173" s="75"/>
      <c r="D173" s="76"/>
    </row>
    <row r="174" spans="1:4" x14ac:dyDescent="0.25">
      <c r="A174" s="348"/>
      <c r="B174" s="75"/>
      <c r="C174" s="75"/>
      <c r="D174" s="76"/>
    </row>
    <row r="175" spans="1:4" x14ac:dyDescent="0.25">
      <c r="A175" s="348"/>
      <c r="B175" s="75"/>
      <c r="C175" s="75"/>
      <c r="D175" s="76"/>
    </row>
    <row r="176" spans="1:4" x14ac:dyDescent="0.25">
      <c r="A176" s="348"/>
      <c r="B176" s="75"/>
      <c r="C176" s="75"/>
      <c r="D176" s="76"/>
    </row>
    <row r="177" spans="1:4" x14ac:dyDescent="0.25">
      <c r="A177" s="348"/>
      <c r="B177" s="75"/>
      <c r="C177" s="75"/>
      <c r="D177" s="76"/>
    </row>
    <row r="178" spans="1:4" x14ac:dyDescent="0.25">
      <c r="A178" s="348"/>
      <c r="B178" s="75"/>
      <c r="C178" s="75"/>
      <c r="D178" s="76"/>
    </row>
    <row r="179" spans="1:4" x14ac:dyDescent="0.25">
      <c r="A179" s="348"/>
      <c r="B179" s="75"/>
      <c r="C179" s="75"/>
      <c r="D179" s="76"/>
    </row>
    <row r="180" spans="1:4" x14ac:dyDescent="0.25">
      <c r="A180" s="348"/>
      <c r="B180" s="75"/>
      <c r="C180" s="75"/>
      <c r="D180" s="76"/>
    </row>
    <row r="181" spans="1:4" x14ac:dyDescent="0.25">
      <c r="A181" s="348"/>
      <c r="B181" s="75"/>
      <c r="C181" s="75"/>
      <c r="D181" s="76"/>
    </row>
    <row r="182" spans="1:4" x14ac:dyDescent="0.25">
      <c r="A182" s="348"/>
      <c r="B182" s="75"/>
      <c r="C182" s="75"/>
      <c r="D182" s="76"/>
    </row>
    <row r="183" spans="1:4" x14ac:dyDescent="0.25">
      <c r="A183" s="348"/>
      <c r="B183" s="75"/>
      <c r="C183" s="75"/>
      <c r="D183" s="76"/>
    </row>
    <row r="184" spans="1:4" x14ac:dyDescent="0.25">
      <c r="A184" s="348"/>
      <c r="B184" s="75"/>
      <c r="C184" s="75"/>
      <c r="D184" s="76"/>
    </row>
    <row r="185" spans="1:4" x14ac:dyDescent="0.25">
      <c r="A185" s="348"/>
      <c r="B185" s="75"/>
      <c r="C185" s="75"/>
      <c r="D185" s="76"/>
    </row>
    <row r="186" spans="1:4" x14ac:dyDescent="0.25">
      <c r="A186" s="348"/>
      <c r="B186" s="75"/>
      <c r="C186" s="75"/>
      <c r="D186" s="83"/>
    </row>
    <row r="187" spans="1:4" x14ac:dyDescent="0.25">
      <c r="A187" s="348"/>
      <c r="B187" s="75"/>
      <c r="C187" s="75"/>
      <c r="D187" s="83"/>
    </row>
    <row r="188" spans="1:4" x14ac:dyDescent="0.25">
      <c r="A188" s="348"/>
      <c r="B188" s="75"/>
      <c r="C188" s="75"/>
      <c r="D188" s="83"/>
    </row>
    <row r="189" spans="1:4" x14ac:dyDescent="0.25">
      <c r="A189" s="348"/>
      <c r="B189" s="75"/>
      <c r="C189" s="75"/>
      <c r="D189" s="83"/>
    </row>
    <row r="190" spans="1:4" x14ac:dyDescent="0.25">
      <c r="A190" s="348"/>
      <c r="B190" s="75"/>
      <c r="C190" s="75"/>
      <c r="D190" s="83"/>
    </row>
    <row r="191" spans="1:4" x14ac:dyDescent="0.25">
      <c r="A191" s="348"/>
      <c r="B191" s="75"/>
      <c r="C191" s="75"/>
      <c r="D191" s="83"/>
    </row>
    <row r="192" spans="1:4" x14ac:dyDescent="0.25">
      <c r="A192" s="348"/>
      <c r="B192" s="75"/>
      <c r="C192" s="75"/>
      <c r="D192" s="83"/>
    </row>
    <row r="193" spans="1:4" x14ac:dyDescent="0.25">
      <c r="A193" s="348"/>
      <c r="B193" s="75"/>
      <c r="C193" s="75"/>
      <c r="D193" s="83"/>
    </row>
    <row r="194" spans="1:4" x14ac:dyDescent="0.25">
      <c r="A194" s="348"/>
      <c r="B194" s="75"/>
      <c r="C194" s="75"/>
      <c r="D194" s="83"/>
    </row>
    <row r="195" spans="1:4" x14ac:dyDescent="0.25">
      <c r="A195" s="348"/>
      <c r="B195" s="75"/>
      <c r="C195" s="75"/>
      <c r="D195" s="83"/>
    </row>
    <row r="196" spans="1:4" x14ac:dyDescent="0.25">
      <c r="A196" s="348"/>
      <c r="B196" s="75"/>
      <c r="C196" s="75"/>
      <c r="D196" s="83"/>
    </row>
    <row r="197" spans="1:4" x14ac:dyDescent="0.25">
      <c r="A197" s="348"/>
      <c r="B197" s="75"/>
      <c r="C197" s="75"/>
      <c r="D197" s="83"/>
    </row>
    <row r="198" spans="1:4" x14ac:dyDescent="0.25">
      <c r="A198" s="348"/>
      <c r="B198" s="75"/>
      <c r="C198" s="75"/>
      <c r="D198" s="83"/>
    </row>
    <row r="199" spans="1:4" x14ac:dyDescent="0.25">
      <c r="A199" s="348"/>
      <c r="B199" s="75"/>
      <c r="C199" s="75"/>
      <c r="D199" s="83"/>
    </row>
    <row r="200" spans="1:4" x14ac:dyDescent="0.25">
      <c r="A200" s="348"/>
      <c r="B200" s="75"/>
      <c r="C200" s="75"/>
      <c r="D200" s="83"/>
    </row>
    <row r="201" spans="1:4" x14ac:dyDescent="0.25">
      <c r="A201" s="348"/>
      <c r="B201" s="75"/>
      <c r="C201" s="75"/>
      <c r="D201" s="83"/>
    </row>
    <row r="202" spans="1:4" x14ac:dyDescent="0.25">
      <c r="A202" s="348"/>
      <c r="B202" s="75"/>
      <c r="C202" s="75"/>
      <c r="D202" s="83"/>
    </row>
    <row r="203" spans="1:4" x14ac:dyDescent="0.25">
      <c r="A203" s="348"/>
      <c r="B203" s="75"/>
      <c r="C203" s="75"/>
      <c r="D203" s="83"/>
    </row>
    <row r="204" spans="1:4" x14ac:dyDescent="0.25">
      <c r="A204" s="348"/>
      <c r="B204" s="75"/>
      <c r="C204" s="75"/>
      <c r="D204" s="83"/>
    </row>
    <row r="205" spans="1:4" x14ac:dyDescent="0.25">
      <c r="A205" s="348"/>
      <c r="B205" s="75"/>
      <c r="C205" s="75"/>
      <c r="D205" s="83"/>
    </row>
    <row r="206" spans="1:4" x14ac:dyDescent="0.25">
      <c r="A206" s="348"/>
      <c r="B206" s="75"/>
      <c r="C206" s="75"/>
      <c r="D206" s="83"/>
    </row>
    <row r="207" spans="1:4" x14ac:dyDescent="0.25">
      <c r="A207" s="348"/>
      <c r="B207" s="75"/>
      <c r="C207" s="75"/>
      <c r="D207" s="83"/>
    </row>
    <row r="208" spans="1:4" x14ac:dyDescent="0.25">
      <c r="A208" s="348"/>
      <c r="B208" s="75"/>
      <c r="C208" s="75"/>
      <c r="D208" s="83"/>
    </row>
    <row r="209" spans="1:4" x14ac:dyDescent="0.25">
      <c r="A209" s="348"/>
      <c r="B209" s="75"/>
      <c r="C209" s="75"/>
      <c r="D209" s="83"/>
    </row>
    <row r="210" spans="1:4" x14ac:dyDescent="0.25">
      <c r="A210" s="348"/>
      <c r="B210" s="75"/>
      <c r="C210" s="75"/>
      <c r="D210" s="83"/>
    </row>
    <row r="211" spans="1:4" x14ac:dyDescent="0.25">
      <c r="A211" s="348"/>
      <c r="B211" s="75"/>
      <c r="C211" s="75"/>
      <c r="D211" s="83"/>
    </row>
    <row r="212" spans="1:4" x14ac:dyDescent="0.25">
      <c r="A212" s="348"/>
      <c r="B212" s="75"/>
      <c r="C212" s="75"/>
      <c r="D212" s="83"/>
    </row>
    <row r="213" spans="1:4" x14ac:dyDescent="0.25">
      <c r="A213" s="348"/>
      <c r="B213" s="75"/>
      <c r="C213" s="75"/>
      <c r="D213" s="83"/>
    </row>
    <row r="214" spans="1:4" x14ac:dyDescent="0.25">
      <c r="A214" s="348"/>
      <c r="B214" s="75"/>
      <c r="C214" s="75"/>
      <c r="D214" s="83"/>
    </row>
    <row r="215" spans="1:4" x14ac:dyDescent="0.25">
      <c r="A215" s="348"/>
      <c r="B215" s="75"/>
      <c r="C215" s="75"/>
      <c r="D215" s="83"/>
    </row>
    <row r="216" spans="1:4" x14ac:dyDescent="0.25">
      <c r="A216" s="348"/>
      <c r="B216" s="75"/>
      <c r="C216" s="75"/>
      <c r="D216" s="83"/>
    </row>
    <row r="217" spans="1:4" x14ac:dyDescent="0.25">
      <c r="A217" s="348"/>
      <c r="B217" s="75"/>
      <c r="C217" s="75"/>
      <c r="D217" s="83"/>
    </row>
    <row r="218" spans="1:4" x14ac:dyDescent="0.25">
      <c r="A218" s="348"/>
      <c r="B218" s="75"/>
      <c r="C218" s="75"/>
      <c r="D218" s="83"/>
    </row>
    <row r="219" spans="1:4" x14ac:dyDescent="0.25">
      <c r="A219" s="348"/>
      <c r="B219" s="75"/>
      <c r="C219" s="75"/>
      <c r="D219" s="83"/>
    </row>
    <row r="220" spans="1:4" x14ac:dyDescent="0.25">
      <c r="A220" s="348"/>
      <c r="B220" s="75"/>
      <c r="C220" s="75"/>
      <c r="D220" s="83"/>
    </row>
    <row r="221" spans="1:4" x14ac:dyDescent="0.25">
      <c r="A221" s="348"/>
      <c r="B221" s="75"/>
      <c r="C221" s="75"/>
      <c r="D221" s="83"/>
    </row>
    <row r="222" spans="1:4" x14ac:dyDescent="0.25">
      <c r="A222" s="348"/>
      <c r="B222" s="75"/>
      <c r="C222" s="75"/>
      <c r="D222" s="83"/>
    </row>
    <row r="223" spans="1:4" x14ac:dyDescent="0.25">
      <c r="A223" s="348"/>
      <c r="B223" s="75"/>
      <c r="C223" s="75"/>
      <c r="D223" s="83"/>
    </row>
    <row r="224" spans="1:4" x14ac:dyDescent="0.25">
      <c r="A224" s="348"/>
      <c r="B224" s="75"/>
      <c r="C224" s="75"/>
      <c r="D224" s="83"/>
    </row>
    <row r="225" spans="1:4" x14ac:dyDescent="0.25">
      <c r="A225" s="348"/>
      <c r="B225" s="75"/>
      <c r="C225" s="75"/>
      <c r="D225" s="83"/>
    </row>
    <row r="226" spans="1:4" x14ac:dyDescent="0.25">
      <c r="A226" s="348"/>
      <c r="B226" s="75"/>
      <c r="C226" s="75"/>
      <c r="D226" s="83"/>
    </row>
    <row r="227" spans="1:4" x14ac:dyDescent="0.25">
      <c r="A227" s="348"/>
      <c r="B227" s="75"/>
      <c r="C227" s="75"/>
      <c r="D227" s="83"/>
    </row>
    <row r="228" spans="1:4" x14ac:dyDescent="0.25">
      <c r="A228" s="348"/>
      <c r="B228" s="75"/>
      <c r="C228" s="75"/>
      <c r="D228" s="83"/>
    </row>
    <row r="229" spans="1:4" x14ac:dyDescent="0.25">
      <c r="A229" s="348"/>
      <c r="B229" s="75"/>
      <c r="C229" s="75"/>
      <c r="D229" s="83"/>
    </row>
    <row r="230" spans="1:4" x14ac:dyDescent="0.25">
      <c r="A230" s="348"/>
      <c r="B230" s="75"/>
      <c r="C230" s="75"/>
      <c r="D230" s="83"/>
    </row>
    <row r="231" spans="1:4" x14ac:dyDescent="0.25">
      <c r="A231" s="348"/>
      <c r="B231" s="75"/>
      <c r="C231" s="75"/>
      <c r="D231" s="83"/>
    </row>
    <row r="232" spans="1:4" x14ac:dyDescent="0.25">
      <c r="A232" s="348"/>
      <c r="B232" s="75"/>
      <c r="C232" s="75"/>
      <c r="D232" s="83"/>
    </row>
    <row r="233" spans="1:4" x14ac:dyDescent="0.25">
      <c r="A233" s="348"/>
      <c r="B233" s="75"/>
      <c r="C233" s="75"/>
      <c r="D233" s="83"/>
    </row>
    <row r="234" spans="1:4" x14ac:dyDescent="0.25">
      <c r="A234" s="348"/>
      <c r="B234" s="75"/>
      <c r="C234" s="75"/>
      <c r="D234" s="83"/>
    </row>
    <row r="235" spans="1:4" x14ac:dyDescent="0.25">
      <c r="A235" s="348"/>
      <c r="B235" s="75"/>
      <c r="C235" s="75"/>
      <c r="D235" s="83"/>
    </row>
    <row r="236" spans="1:4" x14ac:dyDescent="0.25">
      <c r="A236" s="348"/>
      <c r="B236" s="75"/>
      <c r="C236" s="75"/>
      <c r="D236" s="83"/>
    </row>
    <row r="237" spans="1:4" x14ac:dyDescent="0.25">
      <c r="A237" s="348"/>
      <c r="B237" s="75"/>
      <c r="C237" s="75"/>
      <c r="D237" s="83"/>
    </row>
    <row r="238" spans="1:4" x14ac:dyDescent="0.25">
      <c r="A238" s="348"/>
      <c r="B238" s="75"/>
      <c r="C238" s="75"/>
      <c r="D238" s="83"/>
    </row>
    <row r="239" spans="1:4" x14ac:dyDescent="0.25">
      <c r="A239" s="348"/>
      <c r="B239" s="75"/>
      <c r="C239" s="75"/>
      <c r="D239" s="83"/>
    </row>
    <row r="240" spans="1:4" x14ac:dyDescent="0.25">
      <c r="A240" s="348"/>
      <c r="B240" s="75"/>
      <c r="C240" s="75"/>
      <c r="D240" s="83"/>
    </row>
    <row r="241" spans="1:4" x14ac:dyDescent="0.25">
      <c r="A241" s="348"/>
      <c r="B241" s="75"/>
      <c r="C241" s="75"/>
      <c r="D241" s="83"/>
    </row>
    <row r="242" spans="1:4" x14ac:dyDescent="0.25">
      <c r="A242" s="348"/>
      <c r="B242" s="75"/>
      <c r="C242" s="75"/>
      <c r="D242" s="83"/>
    </row>
    <row r="243" spans="1:4" x14ac:dyDescent="0.25">
      <c r="A243" s="348"/>
      <c r="B243" s="75"/>
      <c r="C243" s="75"/>
      <c r="D243" s="83"/>
    </row>
    <row r="244" spans="1:4" x14ac:dyDescent="0.25">
      <c r="A244" s="348"/>
      <c r="B244" s="75"/>
      <c r="C244" s="75"/>
      <c r="D244" s="83"/>
    </row>
    <row r="245" spans="1:4" x14ac:dyDescent="0.25">
      <c r="A245" s="348"/>
      <c r="B245" s="75"/>
      <c r="C245" s="75"/>
      <c r="D245" s="83"/>
    </row>
    <row r="246" spans="1:4" x14ac:dyDescent="0.25">
      <c r="A246" s="348"/>
      <c r="B246" s="75"/>
      <c r="C246" s="75"/>
      <c r="D246" s="83"/>
    </row>
    <row r="247" spans="1:4" x14ac:dyDescent="0.25">
      <c r="A247" s="348"/>
      <c r="B247" s="75"/>
      <c r="C247" s="75"/>
      <c r="D247" s="83"/>
    </row>
    <row r="248" spans="1:4" x14ac:dyDescent="0.25">
      <c r="A248" s="348"/>
      <c r="B248" s="75"/>
      <c r="C248" s="75"/>
      <c r="D248" s="83"/>
    </row>
    <row r="249" spans="1:4" x14ac:dyDescent="0.25">
      <c r="A249" s="348"/>
      <c r="B249" s="75"/>
      <c r="C249" s="75"/>
      <c r="D249" s="83"/>
    </row>
    <row r="250" spans="1:4" x14ac:dyDescent="0.25">
      <c r="A250" s="348"/>
      <c r="B250" s="75"/>
      <c r="C250" s="75"/>
      <c r="D250" s="83"/>
    </row>
    <row r="251" spans="1:4" x14ac:dyDescent="0.25">
      <c r="A251" s="348"/>
      <c r="B251" s="75"/>
      <c r="C251" s="75"/>
      <c r="D251" s="83"/>
    </row>
    <row r="252" spans="1:4" x14ac:dyDescent="0.25">
      <c r="A252" s="348"/>
      <c r="B252" s="75"/>
      <c r="C252" s="75"/>
      <c r="D252" s="83"/>
    </row>
    <row r="253" spans="1:4" x14ac:dyDescent="0.25">
      <c r="A253" s="348"/>
      <c r="B253" s="75"/>
      <c r="C253" s="75"/>
      <c r="D253" s="83"/>
    </row>
    <row r="254" spans="1:4" x14ac:dyDescent="0.25">
      <c r="A254" s="348"/>
      <c r="B254" s="75"/>
      <c r="C254" s="75"/>
      <c r="D254" s="83"/>
    </row>
    <row r="255" spans="1:4" x14ac:dyDescent="0.25">
      <c r="A255" s="348"/>
      <c r="B255" s="75"/>
      <c r="C255" s="75"/>
      <c r="D255" s="83"/>
    </row>
    <row r="256" spans="1:4" x14ac:dyDescent="0.25">
      <c r="A256" s="348"/>
      <c r="B256" s="75"/>
      <c r="C256" s="75"/>
      <c r="D256" s="83"/>
    </row>
    <row r="257" spans="1:4" x14ac:dyDescent="0.25">
      <c r="A257" s="348"/>
      <c r="B257" s="75"/>
      <c r="C257" s="75"/>
      <c r="D257" s="83"/>
    </row>
    <row r="258" spans="1:4" x14ac:dyDescent="0.25">
      <c r="A258" s="348"/>
      <c r="B258" s="75"/>
      <c r="C258" s="75"/>
      <c r="D258" s="83"/>
    </row>
    <row r="259" spans="1:4" x14ac:dyDescent="0.25">
      <c r="A259" s="348"/>
      <c r="B259" s="75"/>
      <c r="C259" s="75"/>
      <c r="D259" s="83"/>
    </row>
    <row r="260" spans="1:4" x14ac:dyDescent="0.25">
      <c r="A260" s="348"/>
      <c r="B260" s="75"/>
      <c r="C260" s="75"/>
      <c r="D260" s="83"/>
    </row>
    <row r="261" spans="1:4" x14ac:dyDescent="0.25">
      <c r="A261" s="348"/>
      <c r="B261" s="75"/>
      <c r="C261" s="75"/>
      <c r="D261" s="83"/>
    </row>
    <row r="262" spans="1:4" x14ac:dyDescent="0.25">
      <c r="A262" s="348"/>
      <c r="B262" s="75"/>
      <c r="C262" s="75"/>
      <c r="D262" s="83"/>
    </row>
    <row r="263" spans="1:4" x14ac:dyDescent="0.25">
      <c r="A263" s="348"/>
      <c r="B263" s="75"/>
      <c r="C263" s="75"/>
      <c r="D263" s="83"/>
    </row>
    <row r="264" spans="1:4" x14ac:dyDescent="0.25">
      <c r="A264" s="348"/>
      <c r="B264" s="75"/>
      <c r="C264" s="75"/>
      <c r="D264" s="83"/>
    </row>
    <row r="265" spans="1:4" x14ac:dyDescent="0.25">
      <c r="A265" s="348"/>
      <c r="B265" s="75"/>
      <c r="C265" s="75"/>
      <c r="D265" s="83"/>
    </row>
    <row r="266" spans="1:4" x14ac:dyDescent="0.25">
      <c r="A266" s="348"/>
      <c r="B266" s="75"/>
      <c r="C266" s="75"/>
      <c r="D266" s="83"/>
    </row>
    <row r="267" spans="1:4" x14ac:dyDescent="0.25">
      <c r="A267" s="348"/>
      <c r="B267" s="75"/>
      <c r="C267" s="75"/>
      <c r="D267" s="83"/>
    </row>
    <row r="268" spans="1:4" x14ac:dyDescent="0.25">
      <c r="A268" s="348"/>
      <c r="B268" s="75"/>
      <c r="C268" s="75"/>
      <c r="D268" s="83"/>
    </row>
    <row r="269" spans="1:4" x14ac:dyDescent="0.25">
      <c r="A269" s="348"/>
      <c r="B269" s="75"/>
      <c r="C269" s="75"/>
      <c r="D269" s="83"/>
    </row>
    <row r="270" spans="1:4" x14ac:dyDescent="0.25">
      <c r="A270" s="348"/>
      <c r="B270" s="75"/>
      <c r="C270" s="75"/>
      <c r="D270" s="83"/>
    </row>
    <row r="271" spans="1:4" x14ac:dyDescent="0.25">
      <c r="A271" s="348"/>
      <c r="B271" s="75"/>
      <c r="C271" s="75"/>
      <c r="D271" s="83"/>
    </row>
    <row r="272" spans="1:4" x14ac:dyDescent="0.25">
      <c r="A272" s="348"/>
      <c r="B272" s="75"/>
      <c r="C272" s="75"/>
      <c r="D272" s="83"/>
    </row>
    <row r="273" spans="1:4" x14ac:dyDescent="0.25">
      <c r="A273" s="348"/>
      <c r="B273" s="75"/>
      <c r="C273" s="75"/>
      <c r="D273" s="83"/>
    </row>
    <row r="274" spans="1:4" x14ac:dyDescent="0.25">
      <c r="A274" s="348"/>
      <c r="B274" s="75"/>
      <c r="C274" s="75"/>
      <c r="D274" s="83"/>
    </row>
    <row r="275" spans="1:4" x14ac:dyDescent="0.25">
      <c r="A275" s="348"/>
      <c r="B275" s="75"/>
      <c r="C275" s="75"/>
      <c r="D275" s="83"/>
    </row>
    <row r="276" spans="1:4" x14ac:dyDescent="0.25">
      <c r="A276" s="348"/>
      <c r="B276" s="75"/>
      <c r="C276" s="75"/>
      <c r="D276" s="83"/>
    </row>
    <row r="277" spans="1:4" x14ac:dyDescent="0.25">
      <c r="A277" s="348"/>
      <c r="B277" s="75"/>
      <c r="C277" s="75"/>
      <c r="D277" s="83"/>
    </row>
    <row r="278" spans="1:4" x14ac:dyDescent="0.25">
      <c r="A278" s="348"/>
      <c r="B278" s="75"/>
      <c r="C278" s="75"/>
      <c r="D278" s="83"/>
    </row>
    <row r="279" spans="1:4" x14ac:dyDescent="0.25">
      <c r="A279" s="348"/>
      <c r="B279" s="75"/>
      <c r="C279" s="75"/>
      <c r="D279" s="83"/>
    </row>
    <row r="280" spans="1:4" x14ac:dyDescent="0.25">
      <c r="A280" s="348"/>
      <c r="B280" s="75"/>
      <c r="C280" s="75"/>
      <c r="D280" s="83"/>
    </row>
    <row r="281" spans="1:4" x14ac:dyDescent="0.25">
      <c r="A281" s="348"/>
      <c r="B281" s="75"/>
      <c r="C281" s="75"/>
      <c r="D281" s="83"/>
    </row>
    <row r="282" spans="1:4" x14ac:dyDescent="0.25">
      <c r="A282" s="348"/>
      <c r="B282" s="75"/>
      <c r="C282" s="75"/>
      <c r="D282" s="83"/>
    </row>
    <row r="283" spans="1:4" x14ac:dyDescent="0.25">
      <c r="A283" s="348"/>
      <c r="B283" s="75"/>
      <c r="C283" s="75"/>
      <c r="D283" s="83"/>
    </row>
    <row r="284" spans="1:4" x14ac:dyDescent="0.25">
      <c r="A284" s="348"/>
      <c r="B284" s="75"/>
      <c r="C284" s="75"/>
      <c r="D284" s="83"/>
    </row>
    <row r="285" spans="1:4" x14ac:dyDescent="0.25">
      <c r="A285" s="348"/>
      <c r="B285" s="75"/>
      <c r="C285" s="75"/>
      <c r="D285" s="83"/>
    </row>
    <row r="286" spans="1:4" x14ac:dyDescent="0.25">
      <c r="A286" s="348"/>
      <c r="B286" s="75"/>
      <c r="C286" s="75"/>
      <c r="D286" s="83"/>
    </row>
    <row r="287" spans="1:4" x14ac:dyDescent="0.25">
      <c r="A287" s="348"/>
      <c r="B287" s="75"/>
      <c r="C287" s="75"/>
      <c r="D287" s="83"/>
    </row>
    <row r="288" spans="1:4" x14ac:dyDescent="0.25">
      <c r="A288" s="348"/>
      <c r="B288" s="75"/>
      <c r="C288" s="75"/>
      <c r="D288" s="83"/>
    </row>
    <row r="289" spans="1:4" x14ac:dyDescent="0.25">
      <c r="A289" s="348"/>
      <c r="B289" s="75"/>
      <c r="C289" s="75"/>
      <c r="D289" s="83"/>
    </row>
    <row r="290" spans="1:4" x14ac:dyDescent="0.25">
      <c r="A290" s="348"/>
      <c r="B290" s="75"/>
      <c r="C290" s="75"/>
      <c r="D290" s="83"/>
    </row>
    <row r="291" spans="1:4" x14ac:dyDescent="0.25">
      <c r="A291" s="348"/>
      <c r="B291" s="75"/>
      <c r="C291" s="75"/>
      <c r="D291" s="83"/>
    </row>
    <row r="292" spans="1:4" x14ac:dyDescent="0.25">
      <c r="A292" s="348"/>
      <c r="B292" s="75"/>
      <c r="C292" s="75"/>
      <c r="D292" s="83"/>
    </row>
    <row r="293" spans="1:4" x14ac:dyDescent="0.25">
      <c r="A293" s="348"/>
      <c r="B293" s="75"/>
      <c r="C293" s="75"/>
      <c r="D293" s="83"/>
    </row>
    <row r="294" spans="1:4" x14ac:dyDescent="0.25">
      <c r="A294" s="348"/>
      <c r="B294" s="75"/>
      <c r="C294" s="75"/>
      <c r="D294" s="83"/>
    </row>
    <row r="295" spans="1:4" x14ac:dyDescent="0.25">
      <c r="A295" s="348"/>
      <c r="B295" s="75"/>
      <c r="C295" s="75"/>
      <c r="D295" s="83"/>
    </row>
    <row r="296" spans="1:4" x14ac:dyDescent="0.25">
      <c r="A296" s="348"/>
      <c r="B296" s="75"/>
      <c r="C296" s="75"/>
      <c r="D296" s="83"/>
    </row>
    <row r="297" spans="1:4" x14ac:dyDescent="0.25">
      <c r="A297" s="348"/>
      <c r="B297" s="75"/>
      <c r="C297" s="75"/>
      <c r="D297" s="83"/>
    </row>
    <row r="298" spans="1:4" x14ac:dyDescent="0.25">
      <c r="A298" s="348"/>
      <c r="B298" s="75"/>
      <c r="C298" s="75"/>
      <c r="D298" s="83"/>
    </row>
    <row r="299" spans="1:4" x14ac:dyDescent="0.25">
      <c r="A299" s="348"/>
      <c r="B299" s="75"/>
      <c r="C299" s="75"/>
      <c r="D299" s="83"/>
    </row>
    <row r="300" spans="1:4" x14ac:dyDescent="0.25">
      <c r="A300" s="348"/>
      <c r="B300" s="75"/>
      <c r="C300" s="75"/>
      <c r="D300" s="83"/>
    </row>
    <row r="301" spans="1:4" x14ac:dyDescent="0.25">
      <c r="A301" s="348"/>
      <c r="B301" s="75"/>
      <c r="C301" s="75"/>
      <c r="D301" s="83"/>
    </row>
    <row r="302" spans="1:4" x14ac:dyDescent="0.25">
      <c r="A302" s="348"/>
      <c r="B302" s="75"/>
      <c r="C302" s="75"/>
      <c r="D302" s="83"/>
    </row>
    <row r="303" spans="1:4" x14ac:dyDescent="0.25">
      <c r="A303" s="348"/>
      <c r="B303" s="75"/>
      <c r="C303" s="75"/>
      <c r="D303" s="83"/>
    </row>
    <row r="304" spans="1:4" x14ac:dyDescent="0.25">
      <c r="A304" s="348"/>
      <c r="B304" s="75"/>
      <c r="C304" s="75"/>
      <c r="D304" s="83"/>
    </row>
    <row r="305" spans="1:4" x14ac:dyDescent="0.25">
      <c r="A305" s="348"/>
      <c r="B305" s="75"/>
      <c r="C305" s="75"/>
      <c r="D305" s="83"/>
    </row>
    <row r="306" spans="1:4" x14ac:dyDescent="0.25">
      <c r="A306" s="348"/>
      <c r="B306" s="75"/>
      <c r="C306" s="75"/>
      <c r="D306" s="83"/>
    </row>
    <row r="307" spans="1:4" x14ac:dyDescent="0.25">
      <c r="A307" s="348"/>
      <c r="B307" s="75"/>
      <c r="C307" s="75"/>
      <c r="D307" s="83"/>
    </row>
    <row r="308" spans="1:4" x14ac:dyDescent="0.25">
      <c r="A308" s="348"/>
      <c r="B308" s="75"/>
      <c r="C308" s="75"/>
      <c r="D308" s="83"/>
    </row>
    <row r="309" spans="1:4" x14ac:dyDescent="0.25">
      <c r="A309" s="348"/>
      <c r="B309" s="75"/>
      <c r="C309" s="75"/>
      <c r="D309" s="83"/>
    </row>
    <row r="310" spans="1:4" x14ac:dyDescent="0.25">
      <c r="A310" s="348"/>
      <c r="B310" s="75"/>
      <c r="C310" s="75"/>
      <c r="D310" s="83"/>
    </row>
    <row r="311" spans="1:4" x14ac:dyDescent="0.25">
      <c r="A311" s="348"/>
      <c r="B311" s="75"/>
      <c r="C311" s="75"/>
      <c r="D311" s="83"/>
    </row>
    <row r="312" spans="1:4" x14ac:dyDescent="0.25">
      <c r="A312" s="348"/>
      <c r="B312" s="75"/>
      <c r="C312" s="75"/>
      <c r="D312" s="83"/>
    </row>
    <row r="313" spans="1:4" x14ac:dyDescent="0.25">
      <c r="A313" s="348"/>
      <c r="B313" s="75"/>
      <c r="C313" s="75"/>
      <c r="D313" s="83"/>
    </row>
    <row r="314" spans="1:4" x14ac:dyDescent="0.25">
      <c r="A314" s="348"/>
      <c r="B314" s="75"/>
      <c r="C314" s="75"/>
      <c r="D314" s="83"/>
    </row>
    <row r="315" spans="1:4" x14ac:dyDescent="0.25">
      <c r="A315" s="348"/>
      <c r="B315" s="75"/>
      <c r="C315" s="75"/>
      <c r="D315" s="83"/>
    </row>
    <row r="316" spans="1:4" x14ac:dyDescent="0.25">
      <c r="A316" s="348"/>
      <c r="B316" s="75"/>
      <c r="C316" s="75"/>
      <c r="D316" s="83"/>
    </row>
    <row r="317" spans="1:4" x14ac:dyDescent="0.25">
      <c r="A317" s="348"/>
      <c r="B317" s="75"/>
      <c r="C317" s="75"/>
      <c r="D317" s="83"/>
    </row>
    <row r="318" spans="1:4" x14ac:dyDescent="0.25">
      <c r="A318" s="348"/>
      <c r="B318" s="75"/>
      <c r="C318" s="75"/>
      <c r="D318" s="83"/>
    </row>
    <row r="319" spans="1:4" x14ac:dyDescent="0.25">
      <c r="A319" s="348"/>
      <c r="B319" s="75"/>
      <c r="C319" s="75"/>
      <c r="D319" s="83"/>
    </row>
    <row r="320" spans="1:4" x14ac:dyDescent="0.25">
      <c r="A320" s="348"/>
      <c r="B320" s="75"/>
      <c r="C320" s="75"/>
      <c r="D320" s="83"/>
    </row>
    <row r="321" spans="1:4" x14ac:dyDescent="0.25">
      <c r="A321" s="348"/>
      <c r="B321" s="75"/>
      <c r="C321" s="75"/>
      <c r="D321" s="83"/>
    </row>
    <row r="322" spans="1:4" x14ac:dyDescent="0.25">
      <c r="A322" s="348"/>
      <c r="B322" s="75"/>
      <c r="C322" s="75"/>
      <c r="D322" s="83"/>
    </row>
    <row r="323" spans="1:4" x14ac:dyDescent="0.25">
      <c r="A323" s="348"/>
      <c r="B323" s="75"/>
      <c r="C323" s="75"/>
      <c r="D323" s="83"/>
    </row>
    <row r="324" spans="1:4" x14ac:dyDescent="0.25">
      <c r="A324" s="348"/>
      <c r="B324" s="75"/>
      <c r="C324" s="75"/>
      <c r="D324" s="83"/>
    </row>
    <row r="325" spans="1:4" x14ac:dyDescent="0.25">
      <c r="A325" s="348"/>
      <c r="B325" s="75"/>
      <c r="C325" s="75"/>
      <c r="D325" s="83"/>
    </row>
    <row r="326" spans="1:4" x14ac:dyDescent="0.25">
      <c r="A326" s="348"/>
      <c r="B326" s="75"/>
      <c r="C326" s="75"/>
      <c r="D326" s="83"/>
    </row>
    <row r="327" spans="1:4" x14ac:dyDescent="0.25">
      <c r="A327" s="348"/>
      <c r="B327" s="75"/>
      <c r="C327" s="75"/>
      <c r="D327" s="83"/>
    </row>
    <row r="328" spans="1:4" x14ac:dyDescent="0.25">
      <c r="A328" s="348"/>
      <c r="B328" s="75"/>
      <c r="C328" s="75"/>
      <c r="D328" s="83"/>
    </row>
    <row r="329" spans="1:4" x14ac:dyDescent="0.25">
      <c r="A329" s="348"/>
      <c r="B329" s="75"/>
      <c r="C329" s="75"/>
      <c r="D329" s="83"/>
    </row>
    <row r="330" spans="1:4" x14ac:dyDescent="0.25">
      <c r="A330" s="348"/>
      <c r="B330" s="75"/>
      <c r="C330" s="75"/>
      <c r="D330" s="83"/>
    </row>
    <row r="331" spans="1:4" x14ac:dyDescent="0.25">
      <c r="A331" s="348"/>
      <c r="B331" s="75"/>
      <c r="C331" s="75"/>
      <c r="D331" s="83"/>
    </row>
    <row r="332" spans="1:4" x14ac:dyDescent="0.25">
      <c r="A332" s="348"/>
      <c r="B332" s="75"/>
      <c r="C332" s="75"/>
      <c r="D332" s="83"/>
    </row>
    <row r="333" spans="1:4" x14ac:dyDescent="0.25">
      <c r="A333" s="348"/>
      <c r="B333" s="75"/>
      <c r="C333" s="75"/>
      <c r="D333" s="83"/>
    </row>
    <row r="334" spans="1:4" x14ac:dyDescent="0.25">
      <c r="A334" s="348"/>
      <c r="B334" s="75"/>
      <c r="C334" s="75"/>
      <c r="D334" s="83"/>
    </row>
    <row r="335" spans="1:4" x14ac:dyDescent="0.25">
      <c r="A335" s="348"/>
      <c r="B335" s="75"/>
      <c r="C335" s="75"/>
      <c r="D335" s="83"/>
    </row>
    <row r="336" spans="1:4" x14ac:dyDescent="0.25">
      <c r="A336" s="348"/>
      <c r="B336" s="75"/>
      <c r="C336" s="75"/>
      <c r="D336" s="83"/>
    </row>
    <row r="337" spans="1:4" x14ac:dyDescent="0.25">
      <c r="A337" s="348"/>
      <c r="B337" s="75"/>
      <c r="C337" s="75"/>
      <c r="D337" s="83"/>
    </row>
    <row r="338" spans="1:4" x14ac:dyDescent="0.25">
      <c r="A338" s="348"/>
      <c r="B338" s="75"/>
      <c r="C338" s="75"/>
      <c r="D338" s="83"/>
    </row>
    <row r="339" spans="1:4" x14ac:dyDescent="0.25">
      <c r="A339" s="348"/>
      <c r="B339" s="75"/>
      <c r="C339" s="75"/>
      <c r="D339" s="83"/>
    </row>
    <row r="340" spans="1:4" x14ac:dyDescent="0.25">
      <c r="A340" s="348"/>
      <c r="B340" s="75"/>
      <c r="C340" s="75"/>
      <c r="D340" s="83"/>
    </row>
    <row r="341" spans="1:4" x14ac:dyDescent="0.25">
      <c r="A341" s="348"/>
      <c r="B341" s="75"/>
      <c r="C341" s="75"/>
      <c r="D341" s="83"/>
    </row>
    <row r="342" spans="1:4" x14ac:dyDescent="0.25">
      <c r="A342" s="348"/>
      <c r="B342" s="75"/>
      <c r="C342" s="75"/>
      <c r="D342" s="83"/>
    </row>
    <row r="343" spans="1:4" x14ac:dyDescent="0.25">
      <c r="A343" s="348"/>
      <c r="B343" s="75"/>
      <c r="C343" s="75"/>
      <c r="D343" s="83"/>
    </row>
    <row r="344" spans="1:4" x14ac:dyDescent="0.25">
      <c r="A344" s="348"/>
      <c r="B344" s="75"/>
      <c r="C344" s="75"/>
      <c r="D344" s="83"/>
    </row>
    <row r="345" spans="1:4" x14ac:dyDescent="0.25">
      <c r="A345" s="348"/>
      <c r="B345" s="75"/>
      <c r="C345" s="75"/>
      <c r="D345" s="83"/>
    </row>
    <row r="346" spans="1:4" x14ac:dyDescent="0.25">
      <c r="A346" s="348"/>
      <c r="B346" s="75"/>
      <c r="C346" s="75"/>
      <c r="D346" s="83"/>
    </row>
    <row r="347" spans="1:4" x14ac:dyDescent="0.25">
      <c r="A347" s="348"/>
      <c r="B347" s="75"/>
      <c r="C347" s="75"/>
      <c r="D347" s="83"/>
    </row>
    <row r="348" spans="1:4" x14ac:dyDescent="0.25">
      <c r="A348" s="348"/>
      <c r="B348" s="75"/>
      <c r="C348" s="75"/>
      <c r="D348" s="83"/>
    </row>
    <row r="349" spans="1:4" x14ac:dyDescent="0.25">
      <c r="A349" s="348"/>
      <c r="B349" s="75"/>
      <c r="C349" s="75"/>
      <c r="D349" s="83"/>
    </row>
    <row r="350" spans="1:4" x14ac:dyDescent="0.25">
      <c r="A350" s="348"/>
      <c r="B350" s="75"/>
      <c r="C350" s="75"/>
      <c r="D350" s="83"/>
    </row>
    <row r="351" spans="1:4" x14ac:dyDescent="0.25">
      <c r="A351" s="348"/>
      <c r="B351" s="75"/>
      <c r="C351" s="75"/>
      <c r="D351" s="83"/>
    </row>
    <row r="352" spans="1:4" x14ac:dyDescent="0.25">
      <c r="A352" s="348"/>
      <c r="B352" s="75"/>
      <c r="C352" s="75"/>
      <c r="D352" s="83"/>
    </row>
    <row r="353" spans="1:4" x14ac:dyDescent="0.25">
      <c r="A353" s="348"/>
      <c r="B353" s="75"/>
      <c r="C353" s="75"/>
      <c r="D353" s="83"/>
    </row>
    <row r="354" spans="1:4" x14ac:dyDescent="0.25">
      <c r="A354" s="348"/>
      <c r="B354" s="75"/>
      <c r="C354" s="75"/>
      <c r="D354" s="83"/>
    </row>
    <row r="355" spans="1:4" x14ac:dyDescent="0.25">
      <c r="A355" s="348"/>
      <c r="B355" s="75"/>
      <c r="C355" s="75"/>
      <c r="D355" s="83"/>
    </row>
    <row r="356" spans="1:4" x14ac:dyDescent="0.25">
      <c r="A356" s="348"/>
      <c r="B356" s="75"/>
      <c r="C356" s="75"/>
      <c r="D356" s="83"/>
    </row>
    <row r="357" spans="1:4" x14ac:dyDescent="0.25">
      <c r="A357" s="348"/>
      <c r="B357" s="75"/>
      <c r="C357" s="75"/>
      <c r="D357" s="83"/>
    </row>
    <row r="358" spans="1:4" x14ac:dyDescent="0.25">
      <c r="A358" s="348"/>
      <c r="B358" s="75"/>
      <c r="C358" s="75"/>
      <c r="D358" s="83"/>
    </row>
    <row r="359" spans="1:4" x14ac:dyDescent="0.25">
      <c r="A359" s="348"/>
      <c r="B359" s="75"/>
      <c r="C359" s="75"/>
      <c r="D359" s="83"/>
    </row>
    <row r="360" spans="1:4" x14ac:dyDescent="0.25">
      <c r="A360" s="348"/>
      <c r="B360" s="75"/>
      <c r="C360" s="75"/>
      <c r="D360" s="83"/>
    </row>
    <row r="361" spans="1:4" x14ac:dyDescent="0.25">
      <c r="A361" s="348"/>
      <c r="B361" s="75"/>
      <c r="C361" s="75"/>
      <c r="D361" s="83"/>
    </row>
    <row r="362" spans="1:4" x14ac:dyDescent="0.25">
      <c r="A362" s="348"/>
      <c r="B362" s="75"/>
      <c r="C362" s="75"/>
      <c r="D362" s="83"/>
    </row>
    <row r="363" spans="1:4" x14ac:dyDescent="0.25">
      <c r="A363" s="348"/>
      <c r="B363" s="75"/>
      <c r="C363" s="75"/>
      <c r="D363" s="83"/>
    </row>
    <row r="364" spans="1:4" x14ac:dyDescent="0.25">
      <c r="A364" s="348"/>
      <c r="B364" s="75"/>
      <c r="C364" s="75"/>
      <c r="D364" s="83"/>
    </row>
    <row r="365" spans="1:4" x14ac:dyDescent="0.25">
      <c r="A365" s="348"/>
      <c r="B365" s="75"/>
      <c r="C365" s="75"/>
      <c r="D365" s="83"/>
    </row>
    <row r="366" spans="1:4" x14ac:dyDescent="0.25">
      <c r="A366" s="348"/>
      <c r="B366" s="75"/>
      <c r="C366" s="75"/>
      <c r="D366" s="83"/>
    </row>
    <row r="367" spans="1:4" x14ac:dyDescent="0.25">
      <c r="A367" s="348"/>
      <c r="B367" s="75"/>
      <c r="C367" s="75"/>
      <c r="D367" s="83"/>
    </row>
    <row r="368" spans="1:4" x14ac:dyDescent="0.25">
      <c r="A368" s="348"/>
      <c r="B368" s="75"/>
      <c r="C368" s="75"/>
      <c r="D368" s="83"/>
    </row>
    <row r="369" spans="1:4" x14ac:dyDescent="0.25">
      <c r="A369" s="348"/>
      <c r="B369" s="75"/>
      <c r="C369" s="75"/>
      <c r="D369" s="83"/>
    </row>
    <row r="370" spans="1:4" x14ac:dyDescent="0.25">
      <c r="A370" s="348"/>
      <c r="B370" s="75"/>
      <c r="C370" s="75"/>
      <c r="D370" s="83"/>
    </row>
    <row r="371" spans="1:4" x14ac:dyDescent="0.25">
      <c r="A371" s="348"/>
      <c r="B371" s="75"/>
      <c r="C371" s="75"/>
      <c r="D371" s="83"/>
    </row>
    <row r="372" spans="1:4" x14ac:dyDescent="0.25">
      <c r="A372" s="348"/>
      <c r="B372" s="75"/>
      <c r="C372" s="75"/>
      <c r="D372" s="83"/>
    </row>
    <row r="373" spans="1:4" x14ac:dyDescent="0.25">
      <c r="A373" s="348"/>
      <c r="B373" s="75"/>
      <c r="C373" s="75"/>
      <c r="D373" s="83"/>
    </row>
    <row r="374" spans="1:4" x14ac:dyDescent="0.25">
      <c r="A374" s="348"/>
      <c r="B374" s="75"/>
      <c r="C374" s="75"/>
      <c r="D374" s="83"/>
    </row>
    <row r="375" spans="1:4" x14ac:dyDescent="0.25">
      <c r="A375" s="348"/>
      <c r="B375" s="75"/>
      <c r="C375" s="75"/>
      <c r="D375" s="83"/>
    </row>
    <row r="376" spans="1:4" x14ac:dyDescent="0.25">
      <c r="A376" s="348"/>
      <c r="B376" s="75"/>
      <c r="C376" s="75"/>
      <c r="D376" s="83"/>
    </row>
    <row r="377" spans="1:4" x14ac:dyDescent="0.25">
      <c r="A377" s="348"/>
      <c r="B377" s="75"/>
      <c r="C377" s="75"/>
      <c r="D377" s="83"/>
    </row>
    <row r="378" spans="1:4" x14ac:dyDescent="0.25">
      <c r="A378" s="348"/>
      <c r="B378" s="75"/>
      <c r="C378" s="75"/>
      <c r="D378" s="83"/>
    </row>
    <row r="379" spans="1:4" x14ac:dyDescent="0.25">
      <c r="A379" s="348"/>
      <c r="B379" s="75"/>
      <c r="C379" s="75"/>
      <c r="D379" s="83"/>
    </row>
    <row r="380" spans="1:4" x14ac:dyDescent="0.25">
      <c r="A380" s="348"/>
      <c r="B380" s="75"/>
      <c r="C380" s="75"/>
      <c r="D380" s="83"/>
    </row>
    <row r="381" spans="1:4" x14ac:dyDescent="0.25">
      <c r="A381" s="348"/>
      <c r="B381" s="75"/>
      <c r="C381" s="75"/>
      <c r="D381" s="83"/>
    </row>
    <row r="382" spans="1:4" x14ac:dyDescent="0.25">
      <c r="A382" s="348"/>
      <c r="B382" s="75"/>
      <c r="C382" s="75"/>
      <c r="D382" s="83"/>
    </row>
    <row r="383" spans="1:4" x14ac:dyDescent="0.25">
      <c r="A383" s="348"/>
      <c r="B383" s="75"/>
      <c r="C383" s="75"/>
      <c r="D383" s="83"/>
    </row>
    <row r="384" spans="1:4" x14ac:dyDescent="0.25">
      <c r="A384" s="348"/>
      <c r="B384" s="75"/>
      <c r="C384" s="75"/>
      <c r="D384" s="83"/>
    </row>
    <row r="385" spans="1:4" x14ac:dyDescent="0.25">
      <c r="A385" s="348"/>
      <c r="B385" s="75"/>
      <c r="C385" s="75"/>
      <c r="D385" s="83"/>
    </row>
    <row r="386" spans="1:4" x14ac:dyDescent="0.25">
      <c r="A386" s="348"/>
      <c r="B386" s="75"/>
      <c r="C386" s="75"/>
      <c r="D386" s="83"/>
    </row>
    <row r="387" spans="1:4" x14ac:dyDescent="0.25">
      <c r="A387" s="348"/>
      <c r="B387" s="75"/>
      <c r="C387" s="75"/>
      <c r="D387" s="83"/>
    </row>
    <row r="388" spans="1:4" x14ac:dyDescent="0.25">
      <c r="A388" s="348"/>
      <c r="B388" s="75"/>
      <c r="C388" s="75"/>
      <c r="D388" s="83"/>
    </row>
    <row r="389" spans="1:4" x14ac:dyDescent="0.25">
      <c r="A389" s="348"/>
      <c r="B389" s="75"/>
      <c r="C389" s="75"/>
      <c r="D389" s="83"/>
    </row>
    <row r="390" spans="1:4" x14ac:dyDescent="0.25">
      <c r="A390" s="348"/>
      <c r="B390" s="75"/>
      <c r="C390" s="75"/>
      <c r="D390" s="83"/>
    </row>
    <row r="391" spans="1:4" x14ac:dyDescent="0.25">
      <c r="A391" s="348"/>
      <c r="B391" s="75"/>
      <c r="C391" s="75"/>
      <c r="D391" s="83"/>
    </row>
    <row r="392" spans="1:4" x14ac:dyDescent="0.25">
      <c r="A392" s="348"/>
      <c r="B392" s="75"/>
      <c r="C392" s="75"/>
      <c r="D392" s="83"/>
    </row>
    <row r="393" spans="1:4" x14ac:dyDescent="0.25">
      <c r="A393" s="348"/>
      <c r="B393" s="75"/>
      <c r="C393" s="75"/>
      <c r="D393" s="83"/>
    </row>
    <row r="394" spans="1:4" x14ac:dyDescent="0.25">
      <c r="A394" s="348"/>
      <c r="B394" s="75"/>
      <c r="C394" s="75"/>
      <c r="D394" s="83"/>
    </row>
    <row r="395" spans="1:4" x14ac:dyDescent="0.25">
      <c r="A395" s="348"/>
      <c r="B395" s="75"/>
      <c r="C395" s="75"/>
      <c r="D395" s="83"/>
    </row>
    <row r="396" spans="1:4" x14ac:dyDescent="0.25">
      <c r="A396" s="348"/>
      <c r="B396" s="75"/>
      <c r="C396" s="75"/>
      <c r="D396" s="83"/>
    </row>
    <row r="397" spans="1:4" x14ac:dyDescent="0.25">
      <c r="A397" s="348"/>
      <c r="B397" s="75"/>
      <c r="C397" s="75"/>
      <c r="D397" s="83"/>
    </row>
    <row r="398" spans="1:4" x14ac:dyDescent="0.25">
      <c r="A398" s="348"/>
      <c r="B398" s="75"/>
      <c r="C398" s="75"/>
      <c r="D398" s="83"/>
    </row>
    <row r="399" spans="1:4" x14ac:dyDescent="0.25">
      <c r="A399" s="348"/>
      <c r="B399" s="75"/>
      <c r="C399" s="75"/>
      <c r="D399" s="83"/>
    </row>
    <row r="400" spans="1:4" x14ac:dyDescent="0.25">
      <c r="A400" s="348"/>
      <c r="B400" s="75"/>
      <c r="C400" s="75"/>
      <c r="D400" s="83"/>
    </row>
    <row r="401" spans="1:4" x14ac:dyDescent="0.25">
      <c r="A401" s="348"/>
      <c r="B401" s="75"/>
      <c r="C401" s="75"/>
      <c r="D401" s="83"/>
    </row>
    <row r="402" spans="1:4" x14ac:dyDescent="0.25">
      <c r="A402" s="348"/>
      <c r="B402" s="75"/>
      <c r="C402" s="75"/>
      <c r="D402" s="83"/>
    </row>
    <row r="403" spans="1:4" x14ac:dyDescent="0.25">
      <c r="A403" s="348"/>
      <c r="B403" s="75"/>
      <c r="C403" s="75"/>
      <c r="D403" s="83"/>
    </row>
    <row r="404" spans="1:4" x14ac:dyDescent="0.25">
      <c r="A404" s="348"/>
      <c r="B404" s="75"/>
      <c r="C404" s="75"/>
      <c r="D404" s="83"/>
    </row>
    <row r="405" spans="1:4" x14ac:dyDescent="0.25">
      <c r="A405" s="348"/>
      <c r="B405" s="75"/>
      <c r="C405" s="75"/>
      <c r="D405" s="83"/>
    </row>
    <row r="406" spans="1:4" x14ac:dyDescent="0.25">
      <c r="A406" s="348"/>
      <c r="B406" s="75"/>
      <c r="C406" s="75"/>
      <c r="D406" s="83"/>
    </row>
    <row r="407" spans="1:4" x14ac:dyDescent="0.25">
      <c r="A407" s="348"/>
      <c r="B407" s="75"/>
      <c r="C407" s="75"/>
      <c r="D407" s="83"/>
    </row>
    <row r="408" spans="1:4" x14ac:dyDescent="0.25">
      <c r="A408" s="348"/>
      <c r="B408" s="75"/>
      <c r="C408" s="75"/>
      <c r="D408" s="83"/>
    </row>
    <row r="409" spans="1:4" x14ac:dyDescent="0.25">
      <c r="A409" s="348"/>
      <c r="B409" s="75"/>
      <c r="C409" s="75"/>
      <c r="D409" s="83"/>
    </row>
    <row r="410" spans="1:4" x14ac:dyDescent="0.25">
      <c r="A410" s="348"/>
      <c r="B410" s="75"/>
      <c r="C410" s="75"/>
      <c r="D410" s="83"/>
    </row>
    <row r="411" spans="1:4" x14ac:dyDescent="0.25">
      <c r="A411" s="348"/>
      <c r="B411" s="75"/>
      <c r="C411" s="75"/>
      <c r="D411" s="83"/>
    </row>
    <row r="412" spans="1:4" x14ac:dyDescent="0.25">
      <c r="A412" s="348"/>
      <c r="B412" s="75"/>
      <c r="C412" s="75"/>
      <c r="D412" s="83"/>
    </row>
    <row r="413" spans="1:4" x14ac:dyDescent="0.25">
      <c r="A413" s="348"/>
      <c r="B413" s="75"/>
      <c r="C413" s="75"/>
      <c r="D413" s="83"/>
    </row>
    <row r="414" spans="1:4" x14ac:dyDescent="0.25">
      <c r="A414" s="348"/>
      <c r="B414" s="75"/>
      <c r="C414" s="75"/>
      <c r="D414" s="83"/>
    </row>
    <row r="415" spans="1:4" x14ac:dyDescent="0.25">
      <c r="A415" s="348"/>
      <c r="B415" s="75"/>
      <c r="C415" s="75"/>
      <c r="D415" s="83"/>
    </row>
    <row r="416" spans="1:4" x14ac:dyDescent="0.25">
      <c r="A416" s="348"/>
      <c r="B416" s="75"/>
      <c r="C416" s="75"/>
      <c r="D416" s="83"/>
    </row>
    <row r="417" spans="1:4" x14ac:dyDescent="0.25">
      <c r="A417" s="348"/>
      <c r="B417" s="75"/>
      <c r="C417" s="75"/>
      <c r="D417" s="83"/>
    </row>
    <row r="418" spans="1:4" x14ac:dyDescent="0.25">
      <c r="A418" s="348"/>
      <c r="B418" s="75"/>
      <c r="C418" s="75"/>
      <c r="D418" s="83"/>
    </row>
    <row r="419" spans="1:4" x14ac:dyDescent="0.25">
      <c r="A419" s="348"/>
      <c r="B419" s="75"/>
      <c r="C419" s="75"/>
      <c r="D419" s="83"/>
    </row>
    <row r="420" spans="1:4" x14ac:dyDescent="0.25">
      <c r="A420" s="348"/>
      <c r="B420" s="75"/>
      <c r="C420" s="75"/>
      <c r="D420" s="83"/>
    </row>
    <row r="421" spans="1:4" x14ac:dyDescent="0.25">
      <c r="A421" s="348"/>
      <c r="B421" s="75"/>
      <c r="C421" s="75"/>
      <c r="D421" s="83"/>
    </row>
    <row r="422" spans="1:4" x14ac:dyDescent="0.25">
      <c r="A422" s="348"/>
      <c r="B422" s="75"/>
      <c r="C422" s="75"/>
      <c r="D422" s="83"/>
    </row>
    <row r="423" spans="1:4" x14ac:dyDescent="0.25">
      <c r="A423" s="348"/>
      <c r="B423" s="75"/>
      <c r="C423" s="75"/>
      <c r="D423" s="83"/>
    </row>
    <row r="424" spans="1:4" x14ac:dyDescent="0.25">
      <c r="A424" s="348"/>
      <c r="B424" s="75"/>
      <c r="C424" s="75"/>
      <c r="D424" s="83"/>
    </row>
    <row r="425" spans="1:4" x14ac:dyDescent="0.25">
      <c r="A425" s="348"/>
      <c r="B425" s="75"/>
      <c r="C425" s="75"/>
      <c r="D425" s="83"/>
    </row>
    <row r="426" spans="1:4" x14ac:dyDescent="0.25">
      <c r="A426" s="348"/>
      <c r="B426" s="75"/>
      <c r="C426" s="75"/>
      <c r="D426" s="83"/>
    </row>
    <row r="427" spans="1:4" x14ac:dyDescent="0.25">
      <c r="A427" s="348"/>
      <c r="B427" s="75"/>
      <c r="C427" s="75"/>
      <c r="D427" s="83"/>
    </row>
    <row r="428" spans="1:4" x14ac:dyDescent="0.25">
      <c r="A428" s="348"/>
      <c r="B428" s="75"/>
      <c r="C428" s="75"/>
      <c r="D428" s="83"/>
    </row>
    <row r="429" spans="1:4" x14ac:dyDescent="0.25">
      <c r="A429" s="348"/>
      <c r="B429" s="75"/>
      <c r="C429" s="75"/>
      <c r="D429" s="83"/>
    </row>
    <row r="430" spans="1:4" x14ac:dyDescent="0.25">
      <c r="A430" s="348"/>
      <c r="B430" s="75"/>
      <c r="C430" s="75"/>
      <c r="D430" s="83"/>
    </row>
    <row r="431" spans="1:4" x14ac:dyDescent="0.25">
      <c r="A431" s="348"/>
      <c r="B431" s="75"/>
      <c r="C431" s="75"/>
      <c r="D431" s="83"/>
    </row>
    <row r="432" spans="1:4" x14ac:dyDescent="0.25">
      <c r="A432" s="348"/>
      <c r="B432" s="75"/>
      <c r="C432" s="75"/>
      <c r="D432" s="83"/>
    </row>
    <row r="433" spans="1:4" x14ac:dyDescent="0.25">
      <c r="A433" s="348"/>
      <c r="B433" s="75"/>
      <c r="C433" s="75"/>
      <c r="D433" s="83"/>
    </row>
    <row r="434" spans="1:4" x14ac:dyDescent="0.25">
      <c r="A434" s="348"/>
      <c r="B434" s="75"/>
      <c r="C434" s="75"/>
      <c r="D434" s="83"/>
    </row>
    <row r="435" spans="1:4" x14ac:dyDescent="0.25">
      <c r="A435" s="348"/>
      <c r="B435" s="75"/>
      <c r="C435" s="75"/>
      <c r="D435" s="83"/>
    </row>
    <row r="436" spans="1:4" x14ac:dyDescent="0.25">
      <c r="A436" s="348"/>
      <c r="B436" s="75"/>
      <c r="C436" s="75"/>
      <c r="D436" s="83"/>
    </row>
    <row r="437" spans="1:4" x14ac:dyDescent="0.25">
      <c r="A437" s="348"/>
      <c r="B437" s="75"/>
      <c r="C437" s="75"/>
      <c r="D437" s="83"/>
    </row>
    <row r="438" spans="1:4" x14ac:dyDescent="0.25">
      <c r="A438" s="348"/>
      <c r="B438" s="75"/>
      <c r="C438" s="75"/>
      <c r="D438" s="83"/>
    </row>
    <row r="439" spans="1:4" x14ac:dyDescent="0.25">
      <c r="A439" s="348"/>
      <c r="B439" s="75"/>
      <c r="C439" s="75"/>
      <c r="D439" s="83"/>
    </row>
    <row r="440" spans="1:4" x14ac:dyDescent="0.25">
      <c r="A440" s="348"/>
      <c r="B440" s="75"/>
      <c r="C440" s="75"/>
      <c r="D440" s="83"/>
    </row>
    <row r="441" spans="1:4" x14ac:dyDescent="0.25">
      <c r="A441" s="348"/>
      <c r="B441" s="75"/>
      <c r="C441" s="75"/>
      <c r="D441" s="83"/>
    </row>
    <row r="442" spans="1:4" x14ac:dyDescent="0.25">
      <c r="A442" s="348"/>
      <c r="B442" s="75"/>
      <c r="C442" s="75"/>
      <c r="D442" s="83"/>
    </row>
    <row r="443" spans="1:4" x14ac:dyDescent="0.25">
      <c r="A443" s="348"/>
      <c r="B443" s="75"/>
      <c r="C443" s="75"/>
      <c r="D443" s="83"/>
    </row>
    <row r="444" spans="1:4" x14ac:dyDescent="0.25">
      <c r="A444" s="348"/>
      <c r="B444" s="75"/>
      <c r="C444" s="75"/>
      <c r="D444" s="83"/>
    </row>
    <row r="445" spans="1:4" x14ac:dyDescent="0.25">
      <c r="A445" s="348"/>
      <c r="B445" s="75"/>
      <c r="C445" s="75"/>
      <c r="D445" s="83"/>
    </row>
    <row r="446" spans="1:4" x14ac:dyDescent="0.25">
      <c r="A446" s="348"/>
      <c r="B446" s="75"/>
      <c r="C446" s="75"/>
      <c r="D446" s="83"/>
    </row>
    <row r="447" spans="1:4" x14ac:dyDescent="0.25">
      <c r="A447" s="348"/>
      <c r="B447" s="75"/>
      <c r="C447" s="75"/>
      <c r="D447" s="83"/>
    </row>
    <row r="448" spans="1:4" x14ac:dyDescent="0.25">
      <c r="A448" s="348"/>
      <c r="B448" s="75"/>
      <c r="C448" s="75"/>
      <c r="D448" s="83"/>
    </row>
    <row r="449" spans="1:4" x14ac:dyDescent="0.25">
      <c r="A449" s="348"/>
      <c r="B449" s="75"/>
      <c r="C449" s="75"/>
      <c r="D449" s="83"/>
    </row>
    <row r="450" spans="1:4" x14ac:dyDescent="0.25">
      <c r="A450" s="348"/>
      <c r="B450" s="75"/>
      <c r="C450" s="75"/>
      <c r="D450" s="83"/>
    </row>
    <row r="451" spans="1:4" x14ac:dyDescent="0.25">
      <c r="A451" s="348"/>
      <c r="B451" s="75"/>
      <c r="C451" s="75"/>
      <c r="D451" s="83"/>
    </row>
    <row r="452" spans="1:4" x14ac:dyDescent="0.25">
      <c r="A452" s="348"/>
      <c r="B452" s="75"/>
      <c r="C452" s="75"/>
      <c r="D452" s="83"/>
    </row>
    <row r="453" spans="1:4" x14ac:dyDescent="0.25">
      <c r="A453" s="348"/>
      <c r="B453" s="75"/>
      <c r="C453" s="75"/>
      <c r="D453" s="83"/>
    </row>
    <row r="454" spans="1:4" x14ac:dyDescent="0.25">
      <c r="A454" s="348"/>
      <c r="B454" s="75"/>
      <c r="C454" s="75"/>
      <c r="D454" s="83"/>
    </row>
    <row r="455" spans="1:4" x14ac:dyDescent="0.25">
      <c r="A455" s="348"/>
      <c r="B455" s="75"/>
      <c r="C455" s="75"/>
      <c r="D455" s="83"/>
    </row>
    <row r="456" spans="1:4" x14ac:dyDescent="0.25">
      <c r="A456" s="348"/>
      <c r="B456" s="75"/>
      <c r="C456" s="75"/>
      <c r="D456" s="83"/>
    </row>
    <row r="457" spans="1:4" x14ac:dyDescent="0.25">
      <c r="A457" s="348"/>
      <c r="B457" s="75"/>
      <c r="C457" s="75"/>
      <c r="D457" s="83"/>
    </row>
    <row r="458" spans="1:4" x14ac:dyDescent="0.25">
      <c r="A458" s="348"/>
      <c r="B458" s="75"/>
      <c r="C458" s="75"/>
      <c r="D458" s="83"/>
    </row>
    <row r="459" spans="1:4" x14ac:dyDescent="0.25">
      <c r="A459" s="348"/>
      <c r="B459" s="75"/>
      <c r="C459" s="75"/>
      <c r="D459" s="83"/>
    </row>
    <row r="460" spans="1:4" x14ac:dyDescent="0.25">
      <c r="A460" s="348"/>
      <c r="B460" s="75"/>
      <c r="C460" s="75"/>
      <c r="D460" s="83"/>
    </row>
    <row r="461" spans="1:4" x14ac:dyDescent="0.25">
      <c r="A461" s="348"/>
      <c r="B461" s="75"/>
      <c r="C461" s="75"/>
      <c r="D461" s="83"/>
    </row>
    <row r="462" spans="1:4" x14ac:dyDescent="0.25">
      <c r="A462" s="348"/>
      <c r="B462" s="75"/>
      <c r="C462" s="75"/>
      <c r="D462" s="83"/>
    </row>
    <row r="463" spans="1:4" x14ac:dyDescent="0.25">
      <c r="A463" s="348"/>
      <c r="B463" s="75"/>
      <c r="C463" s="75"/>
      <c r="D463" s="83"/>
    </row>
    <row r="464" spans="1:4" x14ac:dyDescent="0.25">
      <c r="A464" s="348"/>
      <c r="B464" s="75"/>
      <c r="C464" s="75"/>
      <c r="D464" s="83"/>
    </row>
    <row r="465" spans="1:4" x14ac:dyDescent="0.25">
      <c r="A465" s="348"/>
      <c r="B465" s="75"/>
      <c r="C465" s="75"/>
      <c r="D465" s="83"/>
    </row>
    <row r="466" spans="1:4" x14ac:dyDescent="0.25">
      <c r="A466" s="348"/>
      <c r="B466" s="75"/>
      <c r="C466" s="75"/>
      <c r="D466" s="83"/>
    </row>
    <row r="467" spans="1:4" x14ac:dyDescent="0.25">
      <c r="A467" s="348"/>
      <c r="B467" s="75"/>
      <c r="C467" s="75"/>
      <c r="D467" s="83"/>
    </row>
    <row r="468" spans="1:4" x14ac:dyDescent="0.25">
      <c r="A468" s="348"/>
      <c r="B468" s="75"/>
      <c r="C468" s="75"/>
      <c r="D468" s="83"/>
    </row>
    <row r="469" spans="1:4" x14ac:dyDescent="0.25">
      <c r="A469" s="348"/>
      <c r="B469" s="75"/>
      <c r="C469" s="75"/>
      <c r="D469" s="83"/>
    </row>
    <row r="470" spans="1:4" x14ac:dyDescent="0.25">
      <c r="A470" s="348"/>
      <c r="B470" s="75"/>
      <c r="C470" s="75"/>
      <c r="D470" s="83"/>
    </row>
    <row r="471" spans="1:4" x14ac:dyDescent="0.25">
      <c r="A471" s="348"/>
      <c r="B471" s="75"/>
      <c r="C471" s="75"/>
      <c r="D471" s="83"/>
    </row>
    <row r="472" spans="1:4" x14ac:dyDescent="0.25">
      <c r="A472" s="348"/>
      <c r="B472" s="75"/>
      <c r="C472" s="75"/>
      <c r="D472" s="83"/>
    </row>
    <row r="473" spans="1:4" x14ac:dyDescent="0.25">
      <c r="A473" s="348"/>
      <c r="B473" s="75"/>
      <c r="C473" s="75"/>
      <c r="D473" s="83"/>
    </row>
    <row r="474" spans="1:4" x14ac:dyDescent="0.25">
      <c r="A474" s="348"/>
      <c r="B474" s="75"/>
      <c r="C474" s="75"/>
      <c r="D474" s="83"/>
    </row>
    <row r="475" spans="1:4" x14ac:dyDescent="0.25">
      <c r="A475" s="348"/>
      <c r="B475" s="75"/>
      <c r="C475" s="75"/>
      <c r="D475" s="83"/>
    </row>
    <row r="476" spans="1:4" x14ac:dyDescent="0.25">
      <c r="A476" s="348"/>
      <c r="B476" s="75"/>
      <c r="C476" s="75"/>
      <c r="D476" s="83"/>
    </row>
    <row r="477" spans="1:4" x14ac:dyDescent="0.25">
      <c r="A477" s="348"/>
      <c r="B477" s="75"/>
      <c r="C477" s="75"/>
      <c r="D477" s="83"/>
    </row>
    <row r="478" spans="1:4" x14ac:dyDescent="0.25">
      <c r="A478" s="348"/>
      <c r="B478" s="75"/>
      <c r="C478" s="75"/>
      <c r="D478" s="83"/>
    </row>
    <row r="479" spans="1:4" x14ac:dyDescent="0.25">
      <c r="A479" s="348"/>
      <c r="B479" s="75"/>
      <c r="C479" s="75"/>
      <c r="D479" s="83"/>
    </row>
    <row r="480" spans="1:4" x14ac:dyDescent="0.25">
      <c r="A480" s="348"/>
      <c r="B480" s="75"/>
      <c r="C480" s="75"/>
      <c r="D480" s="83"/>
    </row>
    <row r="481" spans="1:4" x14ac:dyDescent="0.25">
      <c r="A481" s="348"/>
      <c r="B481" s="75"/>
      <c r="C481" s="75"/>
      <c r="D481" s="83"/>
    </row>
    <row r="482" spans="1:4" x14ac:dyDescent="0.25">
      <c r="A482" s="348"/>
      <c r="B482" s="75"/>
      <c r="C482" s="75"/>
      <c r="D482" s="83"/>
    </row>
    <row r="483" spans="1:4" x14ac:dyDescent="0.25">
      <c r="A483" s="348"/>
      <c r="B483" s="75"/>
      <c r="C483" s="75"/>
      <c r="D483" s="83"/>
    </row>
    <row r="484" spans="1:4" x14ac:dyDescent="0.25">
      <c r="A484" s="348"/>
      <c r="B484" s="75"/>
      <c r="C484" s="75"/>
      <c r="D484" s="83"/>
    </row>
    <row r="485" spans="1:4" x14ac:dyDescent="0.25">
      <c r="A485" s="348"/>
      <c r="B485" s="75"/>
      <c r="C485" s="75"/>
      <c r="D485" s="83"/>
    </row>
    <row r="486" spans="1:4" x14ac:dyDescent="0.25">
      <c r="A486" s="348"/>
      <c r="B486" s="75"/>
      <c r="C486" s="75"/>
      <c r="D486" s="83"/>
    </row>
    <row r="487" spans="1:4" x14ac:dyDescent="0.25">
      <c r="A487" s="348"/>
      <c r="B487" s="75"/>
      <c r="C487" s="75"/>
      <c r="D487" s="83"/>
    </row>
    <row r="488" spans="1:4" x14ac:dyDescent="0.25">
      <c r="A488" s="348"/>
      <c r="B488" s="75"/>
      <c r="C488" s="75"/>
      <c r="D488" s="83"/>
    </row>
    <row r="489" spans="1:4" x14ac:dyDescent="0.25">
      <c r="A489" s="348"/>
      <c r="B489" s="75"/>
      <c r="C489" s="75"/>
      <c r="D489" s="83"/>
    </row>
    <row r="490" spans="1:4" x14ac:dyDescent="0.25">
      <c r="A490" s="348"/>
      <c r="B490" s="75"/>
      <c r="C490" s="75"/>
      <c r="D490" s="83"/>
    </row>
    <row r="491" spans="1:4" x14ac:dyDescent="0.25">
      <c r="A491" s="348"/>
      <c r="B491" s="75"/>
      <c r="C491" s="75"/>
      <c r="D491" s="83"/>
    </row>
    <row r="492" spans="1:4" x14ac:dyDescent="0.25">
      <c r="A492" s="348"/>
      <c r="B492" s="75"/>
      <c r="C492" s="75"/>
      <c r="D492" s="83"/>
    </row>
    <row r="493" spans="1:4" x14ac:dyDescent="0.25">
      <c r="A493" s="348"/>
      <c r="B493" s="75"/>
      <c r="C493" s="75"/>
      <c r="D493" s="83"/>
    </row>
    <row r="494" spans="1:4" x14ac:dyDescent="0.25">
      <c r="A494" s="348"/>
      <c r="B494" s="75"/>
      <c r="C494" s="75"/>
      <c r="D494" s="83"/>
    </row>
    <row r="495" spans="1:4" x14ac:dyDescent="0.25">
      <c r="A495" s="348"/>
      <c r="B495" s="75"/>
      <c r="C495" s="75"/>
      <c r="D495" s="83"/>
    </row>
    <row r="496" spans="1:4" x14ac:dyDescent="0.25">
      <c r="A496" s="348"/>
      <c r="B496" s="75"/>
      <c r="C496" s="75"/>
      <c r="D496" s="83"/>
    </row>
    <row r="497" spans="1:4" x14ac:dyDescent="0.25">
      <c r="A497" s="348"/>
      <c r="B497" s="75"/>
      <c r="C497" s="75"/>
      <c r="D497" s="83"/>
    </row>
    <row r="498" spans="1:4" x14ac:dyDescent="0.25">
      <c r="A498" s="348"/>
      <c r="B498" s="75"/>
      <c r="C498" s="75"/>
      <c r="D498" s="83"/>
    </row>
    <row r="499" spans="1:4" x14ac:dyDescent="0.25">
      <c r="A499" s="348"/>
      <c r="B499" s="75"/>
      <c r="C499" s="75"/>
      <c r="D499" s="83"/>
    </row>
    <row r="500" spans="1:4" x14ac:dyDescent="0.25">
      <c r="A500" s="348"/>
      <c r="B500" s="75"/>
      <c r="C500" s="75"/>
      <c r="D500" s="83"/>
    </row>
    <row r="501" spans="1:4" x14ac:dyDescent="0.25">
      <c r="A501" s="348"/>
      <c r="B501" s="75"/>
      <c r="C501" s="75"/>
      <c r="D501" s="83"/>
    </row>
    <row r="502" spans="1:4" x14ac:dyDescent="0.25">
      <c r="A502" s="348"/>
      <c r="B502" s="75"/>
      <c r="C502" s="75"/>
      <c r="D502" s="83"/>
    </row>
    <row r="503" spans="1:4" x14ac:dyDescent="0.25">
      <c r="A503" s="348"/>
      <c r="B503" s="75"/>
      <c r="C503" s="75"/>
      <c r="D503" s="83"/>
    </row>
    <row r="504" spans="1:4" x14ac:dyDescent="0.25">
      <c r="A504" s="348"/>
      <c r="B504" s="75"/>
      <c r="C504" s="75"/>
      <c r="D504" s="83"/>
    </row>
    <row r="505" spans="1:4" x14ac:dyDescent="0.25">
      <c r="A505" s="348"/>
      <c r="B505" s="75"/>
      <c r="C505" s="75"/>
      <c r="D505" s="83"/>
    </row>
    <row r="506" spans="1:4" x14ac:dyDescent="0.25">
      <c r="A506" s="348"/>
      <c r="B506" s="75"/>
      <c r="C506" s="75"/>
      <c r="D506" s="83"/>
    </row>
    <row r="507" spans="1:4" x14ac:dyDescent="0.25">
      <c r="A507" s="348"/>
      <c r="B507" s="75"/>
      <c r="C507" s="75"/>
      <c r="D507" s="83"/>
    </row>
    <row r="508" spans="1:4" x14ac:dyDescent="0.25">
      <c r="A508" s="348"/>
      <c r="B508" s="75"/>
      <c r="C508" s="75"/>
      <c r="D508" s="83"/>
    </row>
    <row r="509" spans="1:4" x14ac:dyDescent="0.25">
      <c r="A509" s="348"/>
      <c r="B509" s="75"/>
      <c r="C509" s="75"/>
      <c r="D509" s="83"/>
    </row>
    <row r="510" spans="1:4" x14ac:dyDescent="0.25">
      <c r="A510" s="348"/>
      <c r="B510" s="75"/>
      <c r="C510" s="75"/>
      <c r="D510" s="83"/>
    </row>
  </sheetData>
  <sheetProtection algorithmName="SHA-512" hashValue="wBqXjr+RT7xwFPOUzsfJwpGaNrtsNyQYcFfmKJeI14fffs4fwDNca+r7VdEqyFGiVZx/BlAsCEFDlPYsKx6RFA==" saltValue="uuK9U7+zWUp6tGbsdcnNAg==" spinCount="100000" sheet="1" objects="1" scenarios="1"/>
  <mergeCells count="1">
    <mergeCell ref="A23:D23"/>
  </mergeCells>
  <hyperlinks>
    <hyperlink ref="A23" r:id="rId1" display="http://стройэксперт.com/peskobeton"/>
    <hyperlink ref="A2" r:id="rId2" display="http://стройэксперт.com/peskobeton"/>
    <hyperlink ref="A9" r:id="rId3" display="http://стройэксперт.com/peskobeton"/>
    <hyperlink ref="A4" r:id="rId4" display="http://стройэксперт.com/peskobeton"/>
    <hyperlink ref="A14" r:id="rId5" display="http://стройэксперт.com/peskobeton"/>
    <hyperlink ref="A28" r:id="rId6" display="http://стройэксперт.com/peskobeton"/>
    <hyperlink ref="A24" r:id="rId7" display="http://стройэксперт.com/peskobeton"/>
    <hyperlink ref="A31" r:id="rId8" display="http://стройэксперт.com/peskobeton"/>
    <hyperlink ref="A34" r:id="rId9" display="http://стройэксперт.com/peskobeton"/>
  </hyperlinks>
  <pageMargins left="0.7" right="0.7" top="0.75" bottom="0.75" header="0.3" footer="0.3"/>
  <pageSetup paperSize="9" orientation="portrait" verticalDpi="0" r:id="rId10"/>
  <headerFooter>
    <oddHeader xml:space="preserve">&amp;C&amp;D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96600"/>
  </sheetPr>
  <dimension ref="A1:AD411"/>
  <sheetViews>
    <sheetView topLeftCell="A106" workbookViewId="0">
      <selection activeCell="B22" sqref="B22"/>
    </sheetView>
  </sheetViews>
  <sheetFormatPr defaultColWidth="9" defaultRowHeight="15" customHeight="1" x14ac:dyDescent="0.25"/>
  <cols>
    <col min="1" max="1" width="51.7109375" style="39" customWidth="1"/>
    <col min="2" max="2" width="11.85546875" style="39" customWidth="1"/>
    <col min="3" max="3" width="11.42578125" style="39" customWidth="1"/>
    <col min="4" max="4" width="13.140625" style="39" customWidth="1"/>
    <col min="5" max="5" width="14.5703125" style="450" customWidth="1"/>
    <col min="6" max="6" width="2.5703125" style="238" hidden="1" customWidth="1"/>
    <col min="7" max="7" width="13" style="39" hidden="1" customWidth="1"/>
    <col min="8" max="8" width="14" style="39" hidden="1" customWidth="1"/>
    <col min="9" max="9" width="31.140625" style="39" customWidth="1"/>
    <col min="10" max="253" width="17" style="39" customWidth="1"/>
    <col min="254" max="16384" width="9" style="39"/>
  </cols>
  <sheetData>
    <row r="1" spans="1:9" ht="39.75" customHeight="1" x14ac:dyDescent="0.2">
      <c r="A1" s="277" t="str">
        <f>HYPERLINK("http://стройэксперт.com/bazaltovyj-uteplitel","Базальтовый утеплитель")</f>
        <v>Базальтовый утеплитель</v>
      </c>
      <c r="B1" s="282" t="s">
        <v>574</v>
      </c>
      <c r="C1" s="282" t="s">
        <v>573</v>
      </c>
      <c r="D1" s="428" t="s">
        <v>575</v>
      </c>
      <c r="E1" s="282" t="s">
        <v>576</v>
      </c>
      <c r="F1" s="337"/>
      <c r="G1" s="282" t="s">
        <v>577</v>
      </c>
      <c r="H1" s="282" t="s">
        <v>578</v>
      </c>
    </row>
    <row r="2" spans="1:9" ht="19.5" customHeight="1" x14ac:dyDescent="0.25">
      <c r="A2" s="330" t="s">
        <v>547</v>
      </c>
      <c r="B2" s="280" t="s">
        <v>132</v>
      </c>
      <c r="C2" s="280" t="s">
        <v>48</v>
      </c>
      <c r="D2" s="358" t="s">
        <v>189</v>
      </c>
      <c r="E2" s="280" t="s">
        <v>55</v>
      </c>
      <c r="F2" s="437"/>
      <c r="G2" s="280" t="s">
        <v>56</v>
      </c>
      <c r="H2" s="280" t="s">
        <v>57</v>
      </c>
    </row>
    <row r="3" spans="1:9" ht="30" customHeight="1" x14ac:dyDescent="0.25">
      <c r="A3" s="387" t="s">
        <v>678</v>
      </c>
      <c r="B3" s="388">
        <f t="shared" ref="B3:B9" si="0">G3+100</f>
        <v>1145</v>
      </c>
      <c r="C3" s="388">
        <f>G3+150</f>
        <v>1195</v>
      </c>
      <c r="D3" s="429">
        <v>348</v>
      </c>
      <c r="E3" s="292">
        <v>363</v>
      </c>
      <c r="F3" s="438"/>
      <c r="G3" s="389">
        <v>1045</v>
      </c>
      <c r="H3" s="320">
        <f>G3*0.216</f>
        <v>225.72</v>
      </c>
    </row>
    <row r="4" spans="1:9" ht="30" customHeight="1" x14ac:dyDescent="0.25">
      <c r="A4" s="90" t="s">
        <v>679</v>
      </c>
      <c r="B4" s="100">
        <f t="shared" si="0"/>
        <v>1145</v>
      </c>
      <c r="C4" s="100">
        <f>G4+150</f>
        <v>1195</v>
      </c>
      <c r="D4" s="429">
        <f>B4*0.288</f>
        <v>329.76</v>
      </c>
      <c r="E4" s="292">
        <f>C4*0.288</f>
        <v>344.15999999999997</v>
      </c>
      <c r="F4" s="438"/>
      <c r="G4" s="270">
        <v>1045</v>
      </c>
      <c r="H4" s="122">
        <f>G4*0.288</f>
        <v>300.95999999999998</v>
      </c>
    </row>
    <row r="5" spans="1:9" ht="30" customHeight="1" x14ac:dyDescent="0.25">
      <c r="A5" s="90" t="s">
        <v>681</v>
      </c>
      <c r="B5" s="100">
        <f t="shared" si="0"/>
        <v>1145</v>
      </c>
      <c r="C5" s="91">
        <f>G5+150</f>
        <v>1195</v>
      </c>
      <c r="D5" s="430">
        <f>B5*0.432</f>
        <v>494.64</v>
      </c>
      <c r="E5" s="292">
        <f>C5*0.432</f>
        <v>516.24</v>
      </c>
      <c r="F5" s="438"/>
      <c r="G5" s="270">
        <v>1045</v>
      </c>
      <c r="H5" s="122">
        <f>G5*0.432</f>
        <v>451.44</v>
      </c>
    </row>
    <row r="6" spans="1:9" ht="30" customHeight="1" x14ac:dyDescent="0.25">
      <c r="A6" s="43" t="s">
        <v>680</v>
      </c>
      <c r="B6" s="91">
        <f t="shared" si="0"/>
        <v>1145</v>
      </c>
      <c r="C6" s="91">
        <f>G6+150</f>
        <v>1195</v>
      </c>
      <c r="D6" s="430">
        <f>B6*0.288</f>
        <v>329.76</v>
      </c>
      <c r="E6" s="292">
        <f>C6*0.288</f>
        <v>344.15999999999997</v>
      </c>
      <c r="F6" s="438"/>
      <c r="G6" s="270">
        <v>1045</v>
      </c>
      <c r="H6" s="122">
        <f>G6*0.288</f>
        <v>300.95999999999998</v>
      </c>
    </row>
    <row r="7" spans="1:9" ht="30" customHeight="1" x14ac:dyDescent="0.25">
      <c r="A7" s="43" t="s">
        <v>682</v>
      </c>
      <c r="B7" s="91">
        <f t="shared" si="0"/>
        <v>1145</v>
      </c>
      <c r="C7" s="91">
        <f>G7+150</f>
        <v>1195</v>
      </c>
      <c r="D7" s="430">
        <f>B7*0.432</f>
        <v>494.64</v>
      </c>
      <c r="E7" s="292">
        <f>C7*0.432</f>
        <v>516.24</v>
      </c>
      <c r="F7" s="438"/>
      <c r="G7" s="270">
        <v>1045</v>
      </c>
      <c r="H7" s="122">
        <f>G7*0.432</f>
        <v>451.44</v>
      </c>
    </row>
    <row r="8" spans="1:9" s="227" customFormat="1" ht="30" customHeight="1" x14ac:dyDescent="0.25">
      <c r="A8" s="48" t="s">
        <v>683</v>
      </c>
      <c r="B8" s="95">
        <f t="shared" si="0"/>
        <v>1299</v>
      </c>
      <c r="C8" s="95">
        <f>G8+200</f>
        <v>1399</v>
      </c>
      <c r="D8" s="430">
        <f>B8*0.216</f>
        <v>280.584</v>
      </c>
      <c r="E8" s="292">
        <f>C8*0.216</f>
        <v>302.18399999999997</v>
      </c>
      <c r="F8" s="438"/>
      <c r="G8" s="270">
        <v>1199</v>
      </c>
      <c r="H8" s="122">
        <f>G8*0.216</f>
        <v>258.98399999999998</v>
      </c>
      <c r="I8" s="39"/>
    </row>
    <row r="9" spans="1:9" s="227" customFormat="1" ht="30" customHeight="1" x14ac:dyDescent="0.25">
      <c r="A9" s="48" t="s">
        <v>684</v>
      </c>
      <c r="B9" s="95">
        <f t="shared" si="0"/>
        <v>1299</v>
      </c>
      <c r="C9" s="95">
        <f>G9+200</f>
        <v>1399</v>
      </c>
      <c r="D9" s="430">
        <f>B9*0.432</f>
        <v>561.16800000000001</v>
      </c>
      <c r="E9" s="292">
        <f>C9*0.432</f>
        <v>604.36799999999994</v>
      </c>
      <c r="F9" s="438"/>
      <c r="G9" s="270">
        <v>1199</v>
      </c>
      <c r="H9" s="122">
        <f>G9*0.432</f>
        <v>517.96799999999996</v>
      </c>
      <c r="I9" s="39"/>
    </row>
    <row r="10" spans="1:9" s="227" customFormat="1" ht="30" customHeight="1" x14ac:dyDescent="0.25">
      <c r="A10" s="48" t="s">
        <v>685</v>
      </c>
      <c r="B10" s="95">
        <f t="shared" ref="B10:B19" si="1">G10+150</f>
        <v>1665</v>
      </c>
      <c r="C10" s="95">
        <f>G10+250</f>
        <v>1765</v>
      </c>
      <c r="D10" s="430">
        <f>B10*0.216</f>
        <v>359.64</v>
      </c>
      <c r="E10" s="292">
        <f>C10*0.216</f>
        <v>381.24</v>
      </c>
      <c r="F10" s="438"/>
      <c r="G10" s="270">
        <v>1515</v>
      </c>
      <c r="H10" s="122">
        <f>G10*0.216</f>
        <v>327.24</v>
      </c>
      <c r="I10" s="39"/>
    </row>
    <row r="11" spans="1:9" s="227" customFormat="1" ht="30" customHeight="1" x14ac:dyDescent="0.25">
      <c r="A11" s="48" t="s">
        <v>687</v>
      </c>
      <c r="B11" s="95">
        <f t="shared" si="1"/>
        <v>1665</v>
      </c>
      <c r="C11" s="95">
        <f>G11+250</f>
        <v>1765</v>
      </c>
      <c r="D11" s="430">
        <f>B11*0.432</f>
        <v>719.28</v>
      </c>
      <c r="E11" s="292">
        <f>C11*0.432</f>
        <v>762.48</v>
      </c>
      <c r="F11" s="438"/>
      <c r="G11" s="270">
        <v>1515</v>
      </c>
      <c r="H11" s="122">
        <f>G11*0.432</f>
        <v>654.48</v>
      </c>
      <c r="I11" s="39"/>
    </row>
    <row r="12" spans="1:9" ht="30" customHeight="1" x14ac:dyDescent="0.25">
      <c r="A12" s="43" t="s">
        <v>688</v>
      </c>
      <c r="B12" s="91">
        <f t="shared" si="1"/>
        <v>1842</v>
      </c>
      <c r="C12" s="91">
        <f>G12+250</f>
        <v>1942</v>
      </c>
      <c r="D12" s="430">
        <f>B12*0.216</f>
        <v>397.87200000000001</v>
      </c>
      <c r="E12" s="292">
        <f>C12*0.216</f>
        <v>419.47199999999998</v>
      </c>
      <c r="F12" s="438"/>
      <c r="G12" s="270">
        <v>1692</v>
      </c>
      <c r="H12" s="122">
        <f>G12*0.216</f>
        <v>365.47199999999998</v>
      </c>
    </row>
    <row r="13" spans="1:9" ht="30" customHeight="1" x14ac:dyDescent="0.25">
      <c r="A13" s="43" t="s">
        <v>689</v>
      </c>
      <c r="B13" s="91">
        <f t="shared" si="1"/>
        <v>1842</v>
      </c>
      <c r="C13" s="91">
        <f>G13+250</f>
        <v>1942</v>
      </c>
      <c r="D13" s="430">
        <f>B13*0.432</f>
        <v>795.74400000000003</v>
      </c>
      <c r="E13" s="292">
        <f>C13*0.432</f>
        <v>838.94399999999996</v>
      </c>
      <c r="F13" s="438"/>
      <c r="G13" s="270">
        <v>1692</v>
      </c>
      <c r="H13" s="122">
        <f>G13*0.432</f>
        <v>730.94399999999996</v>
      </c>
    </row>
    <row r="14" spans="1:9" ht="30" customHeight="1" x14ac:dyDescent="0.25">
      <c r="A14" s="43" t="s">
        <v>690</v>
      </c>
      <c r="B14" s="91">
        <f t="shared" si="1"/>
        <v>2160</v>
      </c>
      <c r="C14" s="91">
        <f t="shared" ref="C14:C19" si="2">G14+300</f>
        <v>2310</v>
      </c>
      <c r="D14" s="430">
        <f>B14*0.216</f>
        <v>466.56</v>
      </c>
      <c r="E14" s="292">
        <f>C14*0.216</f>
        <v>498.96</v>
      </c>
      <c r="F14" s="438"/>
      <c r="G14" s="270">
        <v>2010</v>
      </c>
      <c r="H14" s="122">
        <f>G14*0.216</f>
        <v>434.15999999999997</v>
      </c>
    </row>
    <row r="15" spans="1:9" ht="30" customHeight="1" x14ac:dyDescent="0.25">
      <c r="A15" s="43" t="s">
        <v>694</v>
      </c>
      <c r="B15" s="91">
        <f t="shared" si="1"/>
        <v>2160</v>
      </c>
      <c r="C15" s="91">
        <f t="shared" si="2"/>
        <v>2310</v>
      </c>
      <c r="D15" s="430">
        <f>B15*0.432</f>
        <v>933.12</v>
      </c>
      <c r="E15" s="292">
        <f>C15*0.432</f>
        <v>997.92</v>
      </c>
      <c r="F15" s="438"/>
      <c r="G15" s="270">
        <v>2010</v>
      </c>
      <c r="H15" s="122">
        <f>G15*0.432</f>
        <v>868.31999999999994</v>
      </c>
    </row>
    <row r="16" spans="1:9" ht="30" customHeight="1" x14ac:dyDescent="0.25">
      <c r="A16" s="43" t="s">
        <v>693</v>
      </c>
      <c r="B16" s="91">
        <f t="shared" si="1"/>
        <v>2496</v>
      </c>
      <c r="C16" s="91">
        <f t="shared" si="2"/>
        <v>2646</v>
      </c>
      <c r="D16" s="430">
        <f t="shared" ref="D16:D29" si="3">B16*0.216</f>
        <v>539.13599999999997</v>
      </c>
      <c r="E16" s="292">
        <f t="shared" ref="E16:E29" si="4">C16*0.216</f>
        <v>571.53599999999994</v>
      </c>
      <c r="F16" s="438"/>
      <c r="G16" s="270">
        <v>2346</v>
      </c>
      <c r="H16" s="122">
        <f t="shared" ref="H16:H31" si="5">G16*0.216</f>
        <v>506.73599999999999</v>
      </c>
    </row>
    <row r="17" spans="1:9" ht="30" customHeight="1" x14ac:dyDescent="0.25">
      <c r="A17" s="43" t="s">
        <v>692</v>
      </c>
      <c r="B17" s="91">
        <f t="shared" si="1"/>
        <v>2496</v>
      </c>
      <c r="C17" s="91">
        <f t="shared" si="2"/>
        <v>2646</v>
      </c>
      <c r="D17" s="430">
        <f t="shared" si="3"/>
        <v>539.13599999999997</v>
      </c>
      <c r="E17" s="292">
        <f t="shared" si="4"/>
        <v>571.53599999999994</v>
      </c>
      <c r="F17" s="438"/>
      <c r="G17" s="270">
        <v>2346</v>
      </c>
      <c r="H17" s="122">
        <f t="shared" si="5"/>
        <v>506.73599999999999</v>
      </c>
    </row>
    <row r="18" spans="1:9" ht="30" customHeight="1" x14ac:dyDescent="0.25">
      <c r="A18" s="43" t="s">
        <v>691</v>
      </c>
      <c r="B18" s="91">
        <f t="shared" si="1"/>
        <v>2799</v>
      </c>
      <c r="C18" s="91">
        <f t="shared" si="2"/>
        <v>2949</v>
      </c>
      <c r="D18" s="430">
        <f t="shared" si="3"/>
        <v>604.58399999999995</v>
      </c>
      <c r="E18" s="292">
        <f t="shared" si="4"/>
        <v>636.98400000000004</v>
      </c>
      <c r="F18" s="438"/>
      <c r="G18" s="270">
        <v>2649</v>
      </c>
      <c r="H18" s="122">
        <f t="shared" si="5"/>
        <v>572.18399999999997</v>
      </c>
    </row>
    <row r="19" spans="1:9" ht="30" customHeight="1" x14ac:dyDescent="0.25">
      <c r="A19" s="43" t="s">
        <v>686</v>
      </c>
      <c r="B19" s="91">
        <f t="shared" si="1"/>
        <v>3114</v>
      </c>
      <c r="C19" s="91">
        <f t="shared" si="2"/>
        <v>3264</v>
      </c>
      <c r="D19" s="430">
        <f t="shared" si="3"/>
        <v>672.62400000000002</v>
      </c>
      <c r="E19" s="292">
        <f t="shared" si="4"/>
        <v>705.024</v>
      </c>
      <c r="F19" s="438"/>
      <c r="G19" s="270">
        <v>2964</v>
      </c>
      <c r="H19" s="122">
        <f t="shared" si="5"/>
        <v>640.22400000000005</v>
      </c>
    </row>
    <row r="20" spans="1:9" ht="30" customHeight="1" x14ac:dyDescent="0.25">
      <c r="A20" s="43" t="s">
        <v>648</v>
      </c>
      <c r="B20" s="91">
        <f t="shared" ref="B20:B21" si="6">G20+200</f>
        <v>3505</v>
      </c>
      <c r="C20" s="91">
        <f t="shared" ref="C20:C27" si="7">G20+350</f>
        <v>3655</v>
      </c>
      <c r="D20" s="430">
        <f t="shared" ref="D20:D21" si="8">B20*0.216</f>
        <v>757.08</v>
      </c>
      <c r="E20" s="292">
        <f t="shared" ref="E20:E21" si="9">C20*0.216</f>
        <v>789.48</v>
      </c>
      <c r="F20" s="438"/>
      <c r="G20" s="270">
        <v>3305</v>
      </c>
      <c r="H20" s="122">
        <f t="shared" si="5"/>
        <v>713.88</v>
      </c>
    </row>
    <row r="21" spans="1:9" ht="30" customHeight="1" x14ac:dyDescent="0.25">
      <c r="A21" s="43" t="s">
        <v>649</v>
      </c>
      <c r="B21" s="91">
        <f t="shared" si="6"/>
        <v>3505</v>
      </c>
      <c r="C21" s="91">
        <f t="shared" si="7"/>
        <v>3655</v>
      </c>
      <c r="D21" s="430">
        <f t="shared" si="8"/>
        <v>757.08</v>
      </c>
      <c r="E21" s="292">
        <f t="shared" si="9"/>
        <v>789.48</v>
      </c>
      <c r="F21" s="438"/>
      <c r="G21" s="270">
        <v>3305</v>
      </c>
      <c r="H21" s="122">
        <f t="shared" si="5"/>
        <v>713.88</v>
      </c>
    </row>
    <row r="22" spans="1:9" ht="30" customHeight="1" x14ac:dyDescent="0.25">
      <c r="A22" s="43" t="s">
        <v>650</v>
      </c>
      <c r="B22" s="91">
        <f t="shared" ref="B22:B29" si="10">G22+200</f>
        <v>4057</v>
      </c>
      <c r="C22" s="91">
        <f t="shared" si="7"/>
        <v>4207</v>
      </c>
      <c r="D22" s="430">
        <f t="shared" si="3"/>
        <v>876.31200000000001</v>
      </c>
      <c r="E22" s="292">
        <f t="shared" si="4"/>
        <v>908.71199999999999</v>
      </c>
      <c r="F22" s="438"/>
      <c r="G22" s="270">
        <v>3857</v>
      </c>
      <c r="H22" s="122">
        <f t="shared" si="5"/>
        <v>833.11199999999997</v>
      </c>
    </row>
    <row r="23" spans="1:9" ht="30" customHeight="1" x14ac:dyDescent="0.25">
      <c r="A23" s="43" t="s">
        <v>651</v>
      </c>
      <c r="B23" s="91">
        <f t="shared" si="10"/>
        <v>4057</v>
      </c>
      <c r="C23" s="91">
        <f t="shared" si="7"/>
        <v>4207</v>
      </c>
      <c r="D23" s="430">
        <f t="shared" si="3"/>
        <v>876.31200000000001</v>
      </c>
      <c r="E23" s="292">
        <f t="shared" si="4"/>
        <v>908.71199999999999</v>
      </c>
      <c r="F23" s="438"/>
      <c r="G23" s="270">
        <v>3857</v>
      </c>
      <c r="H23" s="122">
        <f t="shared" si="5"/>
        <v>833.11199999999997</v>
      </c>
    </row>
    <row r="24" spans="1:9" ht="30" customHeight="1" x14ac:dyDescent="0.25">
      <c r="A24" s="43" t="s">
        <v>653</v>
      </c>
      <c r="B24" s="91">
        <f t="shared" si="10"/>
        <v>4469</v>
      </c>
      <c r="C24" s="91">
        <f t="shared" si="7"/>
        <v>4619</v>
      </c>
      <c r="D24" s="430">
        <f t="shared" si="3"/>
        <v>965.30399999999997</v>
      </c>
      <c r="E24" s="292">
        <f t="shared" si="4"/>
        <v>997.70399999999995</v>
      </c>
      <c r="F24" s="438"/>
      <c r="G24" s="270">
        <v>4269</v>
      </c>
      <c r="H24" s="122">
        <f t="shared" si="5"/>
        <v>922.10400000000004</v>
      </c>
    </row>
    <row r="25" spans="1:9" ht="30" customHeight="1" x14ac:dyDescent="0.25">
      <c r="A25" s="43" t="s">
        <v>652</v>
      </c>
      <c r="B25" s="91">
        <f t="shared" si="10"/>
        <v>4469</v>
      </c>
      <c r="C25" s="91">
        <f t="shared" si="7"/>
        <v>4619</v>
      </c>
      <c r="D25" s="430">
        <f t="shared" si="3"/>
        <v>965.30399999999997</v>
      </c>
      <c r="E25" s="292">
        <f t="shared" si="4"/>
        <v>997.70399999999995</v>
      </c>
      <c r="F25" s="438"/>
      <c r="G25" s="270">
        <v>4269</v>
      </c>
      <c r="H25" s="122">
        <f t="shared" si="5"/>
        <v>922.10400000000004</v>
      </c>
      <c r="I25" s="45"/>
    </row>
    <row r="26" spans="1:9" ht="30" customHeight="1" x14ac:dyDescent="0.25">
      <c r="A26" s="43" t="s">
        <v>658</v>
      </c>
      <c r="B26" s="91">
        <f t="shared" si="10"/>
        <v>4164</v>
      </c>
      <c r="C26" s="91">
        <f t="shared" si="7"/>
        <v>4314</v>
      </c>
      <c r="D26" s="430">
        <f t="shared" si="3"/>
        <v>899.42399999999998</v>
      </c>
      <c r="E26" s="292">
        <f t="shared" si="4"/>
        <v>931.82399999999996</v>
      </c>
      <c r="F26" s="438"/>
      <c r="G26" s="270">
        <v>3964</v>
      </c>
      <c r="H26" s="122">
        <f t="shared" si="5"/>
        <v>856.22400000000005</v>
      </c>
    </row>
    <row r="27" spans="1:9" ht="30" customHeight="1" x14ac:dyDescent="0.25">
      <c r="A27" s="43" t="s">
        <v>657</v>
      </c>
      <c r="B27" s="91">
        <f t="shared" si="10"/>
        <v>4164</v>
      </c>
      <c r="C27" s="91">
        <f t="shared" si="7"/>
        <v>4314</v>
      </c>
      <c r="D27" s="430">
        <f t="shared" si="3"/>
        <v>899.42399999999998</v>
      </c>
      <c r="E27" s="292">
        <f t="shared" si="4"/>
        <v>931.82399999999996</v>
      </c>
      <c r="F27" s="438"/>
      <c r="G27" s="270">
        <v>3964</v>
      </c>
      <c r="H27" s="122">
        <f t="shared" si="5"/>
        <v>856.22400000000005</v>
      </c>
    </row>
    <row r="28" spans="1:9" ht="30" customHeight="1" x14ac:dyDescent="0.25">
      <c r="A28" s="43" t="s">
        <v>695</v>
      </c>
      <c r="B28" s="91">
        <f t="shared" si="10"/>
        <v>4675</v>
      </c>
      <c r="C28" s="91">
        <f>G28+400</f>
        <v>4875</v>
      </c>
      <c r="D28" s="430">
        <f t="shared" si="3"/>
        <v>1009.8</v>
      </c>
      <c r="E28" s="292">
        <f t="shared" si="4"/>
        <v>1053</v>
      </c>
      <c r="F28" s="438"/>
      <c r="G28" s="270">
        <v>4475</v>
      </c>
      <c r="H28" s="122">
        <f t="shared" si="5"/>
        <v>966.6</v>
      </c>
      <c r="I28" s="45"/>
    </row>
    <row r="29" spans="1:9" ht="30" customHeight="1" x14ac:dyDescent="0.25">
      <c r="A29" s="43" t="s">
        <v>656</v>
      </c>
      <c r="B29" s="91">
        <f t="shared" si="10"/>
        <v>4675</v>
      </c>
      <c r="C29" s="91">
        <f>G29+400</f>
        <v>4875</v>
      </c>
      <c r="D29" s="430">
        <f t="shared" si="3"/>
        <v>1009.8</v>
      </c>
      <c r="E29" s="292">
        <f t="shared" si="4"/>
        <v>1053</v>
      </c>
      <c r="F29" s="438"/>
      <c r="G29" s="270">
        <v>4475</v>
      </c>
      <c r="H29" s="122">
        <f t="shared" si="5"/>
        <v>966.6</v>
      </c>
      <c r="I29" s="45"/>
    </row>
    <row r="30" spans="1:9" ht="30" customHeight="1" x14ac:dyDescent="0.25">
      <c r="A30" s="43" t="s">
        <v>655</v>
      </c>
      <c r="B30" s="91">
        <f t="shared" ref="B30:B31" si="11">G30+200</f>
        <v>4822</v>
      </c>
      <c r="C30" s="91">
        <f>G30+350</f>
        <v>4972</v>
      </c>
      <c r="D30" s="430">
        <f t="shared" ref="D30:D31" si="12">B30*0.216</f>
        <v>1041.5519999999999</v>
      </c>
      <c r="E30" s="292">
        <f t="shared" ref="E30:E31" si="13">C30*0.216</f>
        <v>1073.952</v>
      </c>
      <c r="F30" s="438"/>
      <c r="G30" s="270">
        <v>4622</v>
      </c>
      <c r="H30" s="122">
        <f t="shared" si="5"/>
        <v>998.35199999999998</v>
      </c>
    </row>
    <row r="31" spans="1:9" ht="30" customHeight="1" x14ac:dyDescent="0.25">
      <c r="A31" s="43" t="s">
        <v>654</v>
      </c>
      <c r="B31" s="91">
        <f t="shared" si="11"/>
        <v>4822</v>
      </c>
      <c r="C31" s="91">
        <f>G31+350</f>
        <v>4972</v>
      </c>
      <c r="D31" s="430">
        <f t="shared" si="12"/>
        <v>1041.5519999999999</v>
      </c>
      <c r="E31" s="292">
        <f t="shared" si="13"/>
        <v>1073.952</v>
      </c>
      <c r="F31" s="438"/>
      <c r="G31" s="270">
        <v>4622</v>
      </c>
      <c r="H31" s="122">
        <f t="shared" si="5"/>
        <v>998.35199999999998</v>
      </c>
    </row>
    <row r="32" spans="1:9" ht="19.5" customHeight="1" x14ac:dyDescent="0.25">
      <c r="A32" s="332" t="s">
        <v>546</v>
      </c>
      <c r="B32" s="278" t="s">
        <v>132</v>
      </c>
      <c r="C32" s="278" t="s">
        <v>48</v>
      </c>
      <c r="D32" s="342" t="s">
        <v>189</v>
      </c>
      <c r="E32" s="280" t="s">
        <v>55</v>
      </c>
      <c r="F32" s="339"/>
      <c r="G32" s="279" t="s">
        <v>56</v>
      </c>
      <c r="H32" s="258" t="s">
        <v>57</v>
      </c>
      <c r="I32" s="45"/>
    </row>
    <row r="33" spans="1:9" ht="30" customHeight="1" x14ac:dyDescent="0.25">
      <c r="A33" s="90" t="s">
        <v>320</v>
      </c>
      <c r="B33" s="91">
        <f>G33+100</f>
        <v>1685.6481481481483</v>
      </c>
      <c r="C33" s="91">
        <f>G33+200</f>
        <v>1785.6481481481483</v>
      </c>
      <c r="D33" s="431">
        <f>B33*0.432</f>
        <v>728.2</v>
      </c>
      <c r="E33" s="447">
        <f>C33*0.432</f>
        <v>771.40000000000009</v>
      </c>
      <c r="F33" s="439"/>
      <c r="G33" s="268">
        <f>H33/0.432</f>
        <v>1585.6481481481483</v>
      </c>
      <c r="H33" s="122">
        <v>685</v>
      </c>
      <c r="I33" s="45"/>
    </row>
    <row r="34" spans="1:9" ht="30" customHeight="1" x14ac:dyDescent="0.25">
      <c r="A34" s="90" t="s">
        <v>321</v>
      </c>
      <c r="B34" s="91">
        <f>G34+100</f>
        <v>1685.6481481481483</v>
      </c>
      <c r="C34" s="91">
        <f>G34+200</f>
        <v>1785.6481481481483</v>
      </c>
      <c r="D34" s="431">
        <f>B34*0.432</f>
        <v>728.2</v>
      </c>
      <c r="E34" s="447">
        <f>C34*0.432</f>
        <v>771.40000000000009</v>
      </c>
      <c r="F34" s="439"/>
      <c r="G34" s="268">
        <f>H34/0.432</f>
        <v>1585.6481481481483</v>
      </c>
      <c r="H34" s="122">
        <v>685</v>
      </c>
      <c r="I34" s="45"/>
    </row>
    <row r="35" spans="1:9" ht="30" customHeight="1" x14ac:dyDescent="0.25">
      <c r="A35" s="92" t="s">
        <v>322</v>
      </c>
      <c r="B35" s="333">
        <f>G35+150</f>
        <v>2323</v>
      </c>
      <c r="C35" s="333">
        <f>G35+250</f>
        <v>2423</v>
      </c>
      <c r="D35" s="334">
        <f>B35*0.288</f>
        <v>669.024</v>
      </c>
      <c r="E35" s="448">
        <f>C35*0.288</f>
        <v>697.82399999999996</v>
      </c>
      <c r="F35" s="439"/>
      <c r="G35" s="268">
        <v>2173</v>
      </c>
      <c r="H35" s="122">
        <v>450</v>
      </c>
      <c r="I35" s="45"/>
    </row>
    <row r="36" spans="1:9" ht="30" customHeight="1" x14ac:dyDescent="0.25">
      <c r="A36" s="92" t="s">
        <v>323</v>
      </c>
      <c r="B36" s="333">
        <f>G36+150</f>
        <v>2323</v>
      </c>
      <c r="C36" s="333">
        <f>G36+250</f>
        <v>2423</v>
      </c>
      <c r="D36" s="334">
        <f>B36*0.288</f>
        <v>669.024</v>
      </c>
      <c r="E36" s="448">
        <f>C36*0.288</f>
        <v>697.82399999999996</v>
      </c>
      <c r="F36" s="439"/>
      <c r="G36" s="268">
        <v>2173</v>
      </c>
      <c r="H36" s="122">
        <v>450</v>
      </c>
      <c r="I36" s="45"/>
    </row>
    <row r="37" spans="1:9" ht="30" customHeight="1" x14ac:dyDescent="0.25">
      <c r="A37" s="93" t="s">
        <v>324</v>
      </c>
      <c r="B37" s="335">
        <f>G37+150</f>
        <v>2057.4074074074074</v>
      </c>
      <c r="C37" s="335">
        <f>G37+250</f>
        <v>2157.4074074074074</v>
      </c>
      <c r="D37" s="336">
        <f>B37*0.432</f>
        <v>888.8</v>
      </c>
      <c r="E37" s="449">
        <f>C37*0.432</f>
        <v>932</v>
      </c>
      <c r="F37" s="439"/>
      <c r="G37" s="268">
        <f>H37/0.432</f>
        <v>1907.4074074074074</v>
      </c>
      <c r="H37" s="122">
        <v>824</v>
      </c>
      <c r="I37" s="45"/>
    </row>
    <row r="38" spans="1:9" ht="30" customHeight="1" x14ac:dyDescent="0.25">
      <c r="A38" s="93" t="s">
        <v>325</v>
      </c>
      <c r="B38" s="335">
        <f>G38+150</f>
        <v>2085.1851851851852</v>
      </c>
      <c r="C38" s="335">
        <f>G38+250</f>
        <v>2185.1851851851852</v>
      </c>
      <c r="D38" s="336">
        <f>B38*0.432</f>
        <v>900.8</v>
      </c>
      <c r="E38" s="449">
        <f>C38*0.432</f>
        <v>944</v>
      </c>
      <c r="F38" s="439"/>
      <c r="G38" s="268">
        <f>H38/0.432</f>
        <v>1935.1851851851852</v>
      </c>
      <c r="H38" s="122">
        <v>836</v>
      </c>
    </row>
    <row r="39" spans="1:9" s="45" customFormat="1" ht="30" customHeight="1" x14ac:dyDescent="0.25">
      <c r="A39" s="94" t="s">
        <v>326</v>
      </c>
      <c r="B39" s="95">
        <f t="shared" ref="B39:B48" si="14">G39+80</f>
        <v>1500.1388888888889</v>
      </c>
      <c r="C39" s="95">
        <f t="shared" ref="C39:C44" si="15">G39+150</f>
        <v>1570.1388888888889</v>
      </c>
      <c r="D39" s="431">
        <f>B39*0.288</f>
        <v>432.03999999999996</v>
      </c>
      <c r="E39" s="447">
        <f>C39*0.288</f>
        <v>452.2</v>
      </c>
      <c r="F39" s="439"/>
      <c r="G39" s="268">
        <f>H39/0.288</f>
        <v>1420.1388888888889</v>
      </c>
      <c r="H39" s="122">
        <v>409</v>
      </c>
      <c r="I39" s="39"/>
    </row>
    <row r="40" spans="1:9" s="45" customFormat="1" ht="30" customHeight="1" x14ac:dyDescent="0.25">
      <c r="A40" s="94" t="s">
        <v>327</v>
      </c>
      <c r="B40" s="95">
        <f t="shared" si="14"/>
        <v>1498.9814814814815</v>
      </c>
      <c r="C40" s="95">
        <f t="shared" si="15"/>
        <v>1568.9814814814815</v>
      </c>
      <c r="D40" s="431">
        <f>B40*0.432</f>
        <v>647.56000000000006</v>
      </c>
      <c r="E40" s="447">
        <f>C40*0.432</f>
        <v>677.8</v>
      </c>
      <c r="F40" s="439"/>
      <c r="G40" s="268">
        <f>H40/0.432</f>
        <v>1418.9814814814815</v>
      </c>
      <c r="H40" s="122">
        <v>613</v>
      </c>
    </row>
    <row r="41" spans="1:9" s="45" customFormat="1" ht="30" customHeight="1" x14ac:dyDescent="0.25">
      <c r="A41" s="424" t="s">
        <v>703</v>
      </c>
      <c r="B41" s="95">
        <f>G41+150</f>
        <v>3011.1111111111113</v>
      </c>
      <c r="C41" s="95">
        <f>G41+300</f>
        <v>3161.1111111111113</v>
      </c>
      <c r="D41" s="431">
        <f>B41*0.216</f>
        <v>650.40000000000009</v>
      </c>
      <c r="E41" s="447">
        <f>C41*0.216</f>
        <v>682.80000000000007</v>
      </c>
      <c r="F41" s="439"/>
      <c r="G41" s="268">
        <f>H41/0.216</f>
        <v>2861.1111111111113</v>
      </c>
      <c r="H41" s="122">
        <v>618</v>
      </c>
    </row>
    <row r="42" spans="1:9" s="45" customFormat="1" ht="30" customHeight="1" x14ac:dyDescent="0.25">
      <c r="A42" s="424" t="s">
        <v>704</v>
      </c>
      <c r="B42" s="95">
        <f>G42+150</f>
        <v>3011.1111111111113</v>
      </c>
      <c r="C42" s="95">
        <f>G42+300</f>
        <v>3161.1111111111113</v>
      </c>
      <c r="D42" s="431">
        <f>B42*0.288</f>
        <v>867.2</v>
      </c>
      <c r="E42" s="447">
        <f>C42*0.288</f>
        <v>910.4</v>
      </c>
      <c r="F42" s="439"/>
      <c r="G42" s="268">
        <f>H42/0.288</f>
        <v>2861.1111111111113</v>
      </c>
      <c r="H42" s="122">
        <v>824</v>
      </c>
    </row>
    <row r="43" spans="1:9" s="45" customFormat="1" ht="30" customHeight="1" x14ac:dyDescent="0.25">
      <c r="A43" s="94" t="s">
        <v>328</v>
      </c>
      <c r="B43" s="95">
        <f t="shared" si="14"/>
        <v>3172.5925925925926</v>
      </c>
      <c r="C43" s="95">
        <f t="shared" si="15"/>
        <v>3242.5925925925926</v>
      </c>
      <c r="D43" s="431">
        <f>B43*0.216</f>
        <v>685.28</v>
      </c>
      <c r="E43" s="447">
        <f>C43*0.216</f>
        <v>700.4</v>
      </c>
      <c r="F43" s="439"/>
      <c r="G43" s="268">
        <f>H43/0.216</f>
        <v>3092.5925925925926</v>
      </c>
      <c r="H43" s="122">
        <v>668</v>
      </c>
    </row>
    <row r="44" spans="1:9" s="45" customFormat="1" ht="30" customHeight="1" x14ac:dyDescent="0.25">
      <c r="A44" s="94" t="s">
        <v>329</v>
      </c>
      <c r="B44" s="95">
        <f t="shared" si="14"/>
        <v>3211.9444444444448</v>
      </c>
      <c r="C44" s="95">
        <f t="shared" si="15"/>
        <v>3281.9444444444448</v>
      </c>
      <c r="D44" s="431">
        <f>B44*0.288</f>
        <v>925.04000000000008</v>
      </c>
      <c r="E44" s="447">
        <f>C44*0.288</f>
        <v>945.2</v>
      </c>
      <c r="F44" s="439"/>
      <c r="G44" s="268">
        <f>H44/0.288</f>
        <v>3131.9444444444448</v>
      </c>
      <c r="H44" s="122">
        <v>902</v>
      </c>
    </row>
    <row r="45" spans="1:9" s="45" customFormat="1" ht="30" customHeight="1" x14ac:dyDescent="0.25">
      <c r="A45" s="424" t="s">
        <v>705</v>
      </c>
      <c r="B45" s="95">
        <f>G45+200</f>
        <v>4204.6296296296296</v>
      </c>
      <c r="C45" s="95">
        <f>G45+350</f>
        <v>4354.6296296296296</v>
      </c>
      <c r="D45" s="431">
        <f t="shared" ref="D45:D46" si="16">B45*0.216</f>
        <v>908.19999999999993</v>
      </c>
      <c r="E45" s="447">
        <f t="shared" ref="E45:E46" si="17">C45*0.216</f>
        <v>940.6</v>
      </c>
      <c r="F45" s="439"/>
      <c r="G45" s="268">
        <f t="shared" ref="G45:G46" si="18">H45/0.216</f>
        <v>4004.6296296296296</v>
      </c>
      <c r="H45" s="122">
        <v>865</v>
      </c>
    </row>
    <row r="46" spans="1:9" s="45" customFormat="1" ht="30" customHeight="1" x14ac:dyDescent="0.25">
      <c r="A46" s="424" t="s">
        <v>706</v>
      </c>
      <c r="B46" s="95">
        <f>G46+200</f>
        <v>4204.6296296296296</v>
      </c>
      <c r="C46" s="95">
        <f>G46+350</f>
        <v>4354.6296296296296</v>
      </c>
      <c r="D46" s="431">
        <f t="shared" si="16"/>
        <v>908.19999999999993</v>
      </c>
      <c r="E46" s="447">
        <f t="shared" si="17"/>
        <v>940.6</v>
      </c>
      <c r="F46" s="439"/>
      <c r="G46" s="268">
        <f t="shared" si="18"/>
        <v>4004.6296296296296</v>
      </c>
      <c r="H46" s="122">
        <v>865</v>
      </c>
    </row>
    <row r="47" spans="1:9" s="45" customFormat="1" ht="30" customHeight="1" x14ac:dyDescent="0.25">
      <c r="A47" s="94" t="s">
        <v>330</v>
      </c>
      <c r="B47" s="95">
        <f t="shared" si="14"/>
        <v>4478.1481481481478</v>
      </c>
      <c r="C47" s="95">
        <f>G47+280</f>
        <v>4678.1481481481478</v>
      </c>
      <c r="D47" s="431">
        <f t="shared" ref="D47:E55" si="19">B47*0.216</f>
        <v>967.28</v>
      </c>
      <c r="E47" s="447">
        <f t="shared" si="19"/>
        <v>1010.4799999999999</v>
      </c>
      <c r="F47" s="439"/>
      <c r="G47" s="268">
        <f t="shared" ref="G47:G55" si="20">H47/0.216</f>
        <v>4398.1481481481478</v>
      </c>
      <c r="H47" s="122">
        <v>950</v>
      </c>
    </row>
    <row r="48" spans="1:9" s="45" customFormat="1" ht="30" customHeight="1" x14ac:dyDescent="0.25">
      <c r="A48" s="94" t="s">
        <v>331</v>
      </c>
      <c r="B48" s="95">
        <f t="shared" si="14"/>
        <v>4478.1481481481478</v>
      </c>
      <c r="C48" s="95">
        <f>G48+280</f>
        <v>4678.1481481481478</v>
      </c>
      <c r="D48" s="431">
        <f t="shared" si="19"/>
        <v>967.28</v>
      </c>
      <c r="E48" s="447">
        <f t="shared" si="19"/>
        <v>1010.4799999999999</v>
      </c>
      <c r="F48" s="439"/>
      <c r="G48" s="268">
        <f t="shared" si="20"/>
        <v>4398.1481481481478</v>
      </c>
      <c r="H48" s="122">
        <v>950</v>
      </c>
    </row>
    <row r="49" spans="1:29" s="45" customFormat="1" ht="30" customHeight="1" x14ac:dyDescent="0.25">
      <c r="A49" s="94" t="s">
        <v>332</v>
      </c>
      <c r="B49" s="95">
        <f t="shared" ref="B49:B50" si="21">G49+80</f>
        <v>5107.7777777777783</v>
      </c>
      <c r="C49" s="95">
        <f>G49+150</f>
        <v>5177.7777777777783</v>
      </c>
      <c r="D49" s="431">
        <f t="shared" ref="D49:D50" si="22">B49*0.216</f>
        <v>1103.2800000000002</v>
      </c>
      <c r="E49" s="447">
        <f t="shared" ref="E49:E50" si="23">C49*0.216</f>
        <v>1118.4000000000001</v>
      </c>
      <c r="F49" s="439"/>
      <c r="G49" s="268">
        <f t="shared" ref="G49:G50" si="24">H49/0.216</f>
        <v>5027.7777777777783</v>
      </c>
      <c r="H49" s="122">
        <v>1086</v>
      </c>
    </row>
    <row r="50" spans="1:29" s="45" customFormat="1" ht="30" customHeight="1" x14ac:dyDescent="0.25">
      <c r="A50" s="94" t="s">
        <v>333</v>
      </c>
      <c r="B50" s="95">
        <f t="shared" si="21"/>
        <v>5107.7777777777783</v>
      </c>
      <c r="C50" s="95">
        <f>G50+150</f>
        <v>5177.7777777777783</v>
      </c>
      <c r="D50" s="431">
        <f t="shared" si="22"/>
        <v>1103.2800000000002</v>
      </c>
      <c r="E50" s="447">
        <f t="shared" si="23"/>
        <v>1118.4000000000001</v>
      </c>
      <c r="F50" s="439"/>
      <c r="G50" s="268">
        <f t="shared" si="24"/>
        <v>5027.7777777777783</v>
      </c>
      <c r="H50" s="122">
        <v>1086</v>
      </c>
    </row>
    <row r="51" spans="1:29" s="45" customFormat="1" ht="30" customHeight="1" x14ac:dyDescent="0.25">
      <c r="A51" s="424" t="s">
        <v>707</v>
      </c>
      <c r="B51" s="95">
        <f>G51+200</f>
        <v>4774.0740740740739</v>
      </c>
      <c r="C51" s="95">
        <f>G51+350</f>
        <v>4924.0740740740739</v>
      </c>
      <c r="D51" s="431">
        <f t="shared" si="19"/>
        <v>1031.2</v>
      </c>
      <c r="E51" s="447">
        <f t="shared" si="19"/>
        <v>1063.5999999999999</v>
      </c>
      <c r="F51" s="439"/>
      <c r="G51" s="268">
        <f t="shared" si="20"/>
        <v>4574.0740740740739</v>
      </c>
      <c r="H51" s="122">
        <v>988</v>
      </c>
    </row>
    <row r="52" spans="1:29" s="45" customFormat="1" ht="30" customHeight="1" x14ac:dyDescent="0.25">
      <c r="A52" s="424" t="s">
        <v>708</v>
      </c>
      <c r="B52" s="95">
        <f>G52+200</f>
        <v>4774.0740740740739</v>
      </c>
      <c r="C52" s="95">
        <f>G52+350</f>
        <v>4924.0740740740739</v>
      </c>
      <c r="D52" s="431">
        <f t="shared" si="19"/>
        <v>1031.2</v>
      </c>
      <c r="E52" s="447">
        <f t="shared" si="19"/>
        <v>1063.5999999999999</v>
      </c>
      <c r="F52" s="439"/>
      <c r="G52" s="268">
        <f t="shared" si="20"/>
        <v>4574.0740740740739</v>
      </c>
      <c r="H52" s="122">
        <v>988</v>
      </c>
    </row>
    <row r="53" spans="1:29" s="45" customFormat="1" ht="30" customHeight="1" x14ac:dyDescent="0.25">
      <c r="A53" s="426" t="s">
        <v>334</v>
      </c>
      <c r="B53" s="95">
        <f>G53+200</f>
        <v>5403.7037037037035</v>
      </c>
      <c r="C53" s="95">
        <f>G53+350</f>
        <v>5553.7037037037035</v>
      </c>
      <c r="D53" s="431">
        <f t="shared" si="19"/>
        <v>1167.2</v>
      </c>
      <c r="E53" s="447">
        <f t="shared" si="19"/>
        <v>1199.5999999999999</v>
      </c>
      <c r="F53" s="439"/>
      <c r="G53" s="268">
        <f t="shared" si="20"/>
        <v>5203.7037037037035</v>
      </c>
      <c r="H53" s="122">
        <v>1124</v>
      </c>
    </row>
    <row r="54" spans="1:29" s="223" customFormat="1" ht="30" customHeight="1" x14ac:dyDescent="0.25">
      <c r="A54" s="427" t="s">
        <v>335</v>
      </c>
      <c r="B54" s="85">
        <f>G54+200</f>
        <v>5403.7037037037035</v>
      </c>
      <c r="C54" s="85">
        <f>G54+350</f>
        <v>5553.7037037037035</v>
      </c>
      <c r="D54" s="431">
        <f t="shared" si="19"/>
        <v>1167.2</v>
      </c>
      <c r="E54" s="447">
        <f t="shared" si="19"/>
        <v>1199.5999999999999</v>
      </c>
      <c r="F54" s="439"/>
      <c r="G54" s="268">
        <f t="shared" si="20"/>
        <v>5203.7037037037035</v>
      </c>
      <c r="H54" s="122">
        <v>1124</v>
      </c>
      <c r="I54" s="227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9" s="223" customFormat="1" ht="30" customHeight="1" x14ac:dyDescent="0.25">
      <c r="A55" s="84" t="s">
        <v>336</v>
      </c>
      <c r="B55" s="85">
        <f>G55+100</f>
        <v>5669.4444444444443</v>
      </c>
      <c r="C55" s="85">
        <f>G55+150</f>
        <v>5719.4444444444443</v>
      </c>
      <c r="D55" s="431">
        <f t="shared" si="19"/>
        <v>1224.5999999999999</v>
      </c>
      <c r="E55" s="447">
        <f t="shared" si="19"/>
        <v>1235.3999999999999</v>
      </c>
      <c r="F55" s="439"/>
      <c r="G55" s="268">
        <f t="shared" si="20"/>
        <v>5569.4444444444443</v>
      </c>
      <c r="H55" s="122">
        <v>1203</v>
      </c>
      <c r="I55" s="22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ht="19.5" customHeight="1" x14ac:dyDescent="0.25">
      <c r="A56" s="289" t="s">
        <v>549</v>
      </c>
      <c r="B56" s="280" t="s">
        <v>132</v>
      </c>
      <c r="C56" s="280" t="s">
        <v>48</v>
      </c>
      <c r="D56" s="432" t="s">
        <v>189</v>
      </c>
      <c r="E56" s="280" t="s">
        <v>55</v>
      </c>
      <c r="F56" s="439"/>
      <c r="G56" s="280" t="s">
        <v>56</v>
      </c>
      <c r="H56" s="280" t="s">
        <v>57</v>
      </c>
      <c r="I56" s="227"/>
      <c r="J56" s="227"/>
    </row>
    <row r="57" spans="1:29" s="45" customFormat="1" ht="30" customHeight="1" x14ac:dyDescent="0.25">
      <c r="A57" s="425" t="s">
        <v>702</v>
      </c>
      <c r="B57" s="100">
        <f>G57+100</f>
        <v>1544.4444444444446</v>
      </c>
      <c r="C57" s="100">
        <f>G57+150</f>
        <v>1594.4444444444446</v>
      </c>
      <c r="D57" s="429">
        <f>B57*0.288</f>
        <v>444.8</v>
      </c>
      <c r="E57" s="292">
        <f>C57*0.288</f>
        <v>459.2</v>
      </c>
      <c r="F57" s="440"/>
      <c r="G57" s="397">
        <f>H57/0.288</f>
        <v>1444.4444444444446</v>
      </c>
      <c r="H57" s="225">
        <v>416</v>
      </c>
    </row>
    <row r="58" spans="1:29" s="45" customFormat="1" ht="30" customHeight="1" x14ac:dyDescent="0.25">
      <c r="A58" s="425" t="s">
        <v>701</v>
      </c>
      <c r="B58" s="100">
        <f>G58+100</f>
        <v>1546.7592592592594</v>
      </c>
      <c r="C58" s="100">
        <f>G58+150</f>
        <v>1596.7592592592594</v>
      </c>
      <c r="D58" s="429">
        <f t="shared" ref="D58:E60" si="25">B58*0.432</f>
        <v>668.2</v>
      </c>
      <c r="E58" s="292">
        <f t="shared" si="25"/>
        <v>689.80000000000007</v>
      </c>
      <c r="F58" s="440"/>
      <c r="G58" s="397">
        <f>H58/0.432</f>
        <v>1446.7592592592594</v>
      </c>
      <c r="H58" s="225">
        <v>625</v>
      </c>
    </row>
    <row r="59" spans="1:29" ht="30" customHeight="1" x14ac:dyDescent="0.25">
      <c r="A59" s="424" t="s">
        <v>699</v>
      </c>
      <c r="B59" s="91">
        <f>G59+150</f>
        <v>1960.1851851851852</v>
      </c>
      <c r="C59" s="91">
        <f>G59+250</f>
        <v>2060.1851851851852</v>
      </c>
      <c r="D59" s="430">
        <f t="shared" si="25"/>
        <v>846.8</v>
      </c>
      <c r="E59" s="292">
        <f t="shared" si="25"/>
        <v>890</v>
      </c>
      <c r="F59" s="441"/>
      <c r="G59" s="268">
        <f>H59/0.432</f>
        <v>1810.1851851851852</v>
      </c>
      <c r="H59" s="225">
        <v>782</v>
      </c>
    </row>
    <row r="60" spans="1:29" ht="30" customHeight="1" x14ac:dyDescent="0.25">
      <c r="A60" s="424" t="s">
        <v>700</v>
      </c>
      <c r="B60" s="91">
        <f>G60+150</f>
        <v>1960.1851851851852</v>
      </c>
      <c r="C60" s="91">
        <f>G60+250</f>
        <v>2060.1851851851852</v>
      </c>
      <c r="D60" s="430">
        <f t="shared" si="25"/>
        <v>846.8</v>
      </c>
      <c r="E60" s="292">
        <f t="shared" si="25"/>
        <v>890</v>
      </c>
      <c r="F60" s="441"/>
      <c r="G60" s="268">
        <f>H60/0.432</f>
        <v>1810.1851851851852</v>
      </c>
      <c r="H60" s="225">
        <v>782</v>
      </c>
    </row>
    <row r="61" spans="1:29" ht="30" customHeight="1" x14ac:dyDescent="0.25">
      <c r="A61" s="101" t="s">
        <v>579</v>
      </c>
      <c r="B61" s="91">
        <f>G61+160</f>
        <v>2595.1851851851852</v>
      </c>
      <c r="C61" s="91">
        <f>G61+310</f>
        <v>2745.1851851851852</v>
      </c>
      <c r="D61" s="430">
        <f>B61*0.216</f>
        <v>560.55999999999995</v>
      </c>
      <c r="E61" s="292">
        <f>C61*0.216</f>
        <v>592.96</v>
      </c>
      <c r="F61" s="441"/>
      <c r="G61" s="268">
        <f>H61/0.216</f>
        <v>2435.1851851851852</v>
      </c>
      <c r="H61" s="225">
        <v>526</v>
      </c>
    </row>
    <row r="62" spans="1:29" ht="30" customHeight="1" x14ac:dyDescent="0.25">
      <c r="A62" s="101" t="s">
        <v>580</v>
      </c>
      <c r="B62" s="91">
        <f>G62+90</f>
        <v>2524.0277777777778</v>
      </c>
      <c r="C62" s="91">
        <f>G62+165</f>
        <v>2599.0277777777778</v>
      </c>
      <c r="D62" s="430">
        <f>B62*0.288</f>
        <v>726.92</v>
      </c>
      <c r="E62" s="292">
        <f>C62*0.288</f>
        <v>748.52</v>
      </c>
      <c r="F62" s="441"/>
      <c r="G62" s="268">
        <f>H62/0.288</f>
        <v>2434.0277777777778</v>
      </c>
      <c r="H62" s="225">
        <v>701</v>
      </c>
    </row>
    <row r="63" spans="1:29" ht="30" customHeight="1" x14ac:dyDescent="0.25">
      <c r="A63" s="424" t="s">
        <v>697</v>
      </c>
      <c r="B63" s="91">
        <f>G63+150</f>
        <v>2812.037037037037</v>
      </c>
      <c r="C63" s="91">
        <f>G63+300</f>
        <v>2962.037037037037</v>
      </c>
      <c r="D63" s="430">
        <f>B63*0.216</f>
        <v>607.4</v>
      </c>
      <c r="E63" s="292">
        <f>C63*0.216</f>
        <v>639.79999999999995</v>
      </c>
      <c r="F63" s="441"/>
      <c r="G63" s="268">
        <f>H63/0.216</f>
        <v>2662.037037037037</v>
      </c>
      <c r="H63" s="225">
        <v>575</v>
      </c>
    </row>
    <row r="64" spans="1:29" ht="30" customHeight="1" x14ac:dyDescent="0.25">
      <c r="A64" s="424" t="s">
        <v>698</v>
      </c>
      <c r="B64" s="91">
        <f>G64+150</f>
        <v>2861.8055555555557</v>
      </c>
      <c r="C64" s="91">
        <f>G64+300</f>
        <v>3011.8055555555557</v>
      </c>
      <c r="D64" s="430">
        <f>B64*0.288</f>
        <v>824.19999999999993</v>
      </c>
      <c r="E64" s="292">
        <f>C64*0.288</f>
        <v>867.4</v>
      </c>
      <c r="F64" s="441"/>
      <c r="G64" s="268">
        <f>H64/0.288</f>
        <v>2711.8055555555557</v>
      </c>
      <c r="H64" s="225">
        <v>781</v>
      </c>
    </row>
    <row r="65" spans="1:28" ht="30" customHeight="1" x14ac:dyDescent="0.25">
      <c r="A65" s="101" t="s">
        <v>350</v>
      </c>
      <c r="B65" s="91">
        <f>G65+200</f>
        <v>4311.1111111111113</v>
      </c>
      <c r="C65" s="91">
        <f>G65+410</f>
        <v>4521.1111111111113</v>
      </c>
      <c r="D65" s="430">
        <f>B65*0.216</f>
        <v>931.2</v>
      </c>
      <c r="E65" s="292">
        <f>C65*0.216</f>
        <v>976.56000000000006</v>
      </c>
      <c r="F65" s="442"/>
      <c r="G65" s="268">
        <f>H65/0.216</f>
        <v>4111.1111111111113</v>
      </c>
      <c r="H65" s="225">
        <v>888</v>
      </c>
    </row>
    <row r="66" spans="1:28" ht="30" customHeight="1" x14ac:dyDescent="0.25">
      <c r="A66" s="101" t="s">
        <v>351</v>
      </c>
      <c r="B66" s="123">
        <f>G66+200</f>
        <v>4311.1111111111113</v>
      </c>
      <c r="C66" s="91">
        <f>G66+410</f>
        <v>4521.1111111111113</v>
      </c>
      <c r="D66" s="430">
        <f>B66*0.216</f>
        <v>931.2</v>
      </c>
      <c r="E66" s="292">
        <f>C66*0.216</f>
        <v>976.56000000000006</v>
      </c>
      <c r="F66" s="442"/>
      <c r="G66" s="268">
        <f>H66/0.216</f>
        <v>4111.1111111111113</v>
      </c>
      <c r="H66" s="225">
        <v>888</v>
      </c>
    </row>
    <row r="67" spans="1:28" s="287" customFormat="1" ht="19.5" customHeight="1" x14ac:dyDescent="0.25">
      <c r="A67" s="285" t="s">
        <v>548</v>
      </c>
      <c r="B67" s="280" t="s">
        <v>132</v>
      </c>
      <c r="C67" s="284" t="s">
        <v>48</v>
      </c>
      <c r="D67" s="325" t="s">
        <v>189</v>
      </c>
      <c r="E67" s="280" t="s">
        <v>55</v>
      </c>
      <c r="F67" s="341"/>
      <c r="G67" s="279" t="s">
        <v>56</v>
      </c>
      <c r="H67" s="279" t="s">
        <v>57</v>
      </c>
    </row>
    <row r="68" spans="1:28" ht="30" customHeight="1" x14ac:dyDescent="0.25">
      <c r="A68" s="261" t="s">
        <v>495</v>
      </c>
      <c r="B68" s="414">
        <f t="shared" ref="B68:B73" si="26">G68+100</f>
        <v>1620.8333333333335</v>
      </c>
      <c r="C68" s="91">
        <f t="shared" ref="C68:C69" si="27">G68+150</f>
        <v>1670.8333333333335</v>
      </c>
      <c r="D68" s="430">
        <f>B68*0.24</f>
        <v>389</v>
      </c>
      <c r="E68" s="292">
        <f>C68*0.24</f>
        <v>401</v>
      </c>
      <c r="F68" s="438"/>
      <c r="G68" s="268">
        <f>H68/0.24</f>
        <v>1520.8333333333335</v>
      </c>
      <c r="H68" s="222">
        <v>365</v>
      </c>
    </row>
    <row r="69" spans="1:28" ht="30" customHeight="1" x14ac:dyDescent="0.25">
      <c r="A69" s="261" t="s">
        <v>496</v>
      </c>
      <c r="B69" s="260">
        <f t="shared" si="26"/>
        <v>1620.8333333333335</v>
      </c>
      <c r="C69" s="91">
        <f t="shared" si="27"/>
        <v>1670.8333333333335</v>
      </c>
      <c r="D69" s="430">
        <f>B69*0.24</f>
        <v>389</v>
      </c>
      <c r="E69" s="292">
        <f>C69*0.24</f>
        <v>401</v>
      </c>
      <c r="F69" s="438"/>
      <c r="G69" s="268">
        <f>H69/0.24</f>
        <v>1520.8333333333335</v>
      </c>
      <c r="H69" s="222">
        <v>365</v>
      </c>
    </row>
    <row r="70" spans="1:28" ht="30" customHeight="1" x14ac:dyDescent="0.25">
      <c r="A70" s="261" t="s">
        <v>343</v>
      </c>
      <c r="B70" s="260">
        <f>G70+110</f>
        <v>1718.3333333333335</v>
      </c>
      <c r="C70" s="91">
        <f>G70+170</f>
        <v>1778.3333333333335</v>
      </c>
      <c r="D70" s="430">
        <f t="shared" ref="D70:E73" si="28">B70*0.36</f>
        <v>618.6</v>
      </c>
      <c r="E70" s="292">
        <f t="shared" si="28"/>
        <v>640.20000000000005</v>
      </c>
      <c r="F70" s="438"/>
      <c r="G70" s="268">
        <f t="shared" ref="G70:G75" si="29">H70/0.36</f>
        <v>1608.3333333333335</v>
      </c>
      <c r="H70" s="122">
        <v>579</v>
      </c>
    </row>
    <row r="71" spans="1:28" ht="30" customHeight="1" x14ac:dyDescent="0.25">
      <c r="A71" s="261" t="s">
        <v>344</v>
      </c>
      <c r="B71" s="260">
        <f>G71+110</f>
        <v>1718.3333333333335</v>
      </c>
      <c r="C71" s="91">
        <f>G71+170</f>
        <v>1778.3333333333335</v>
      </c>
      <c r="D71" s="430">
        <f t="shared" si="28"/>
        <v>618.6</v>
      </c>
      <c r="E71" s="292">
        <f t="shared" si="28"/>
        <v>640.20000000000005</v>
      </c>
      <c r="F71" s="438"/>
      <c r="G71" s="268">
        <f t="shared" si="29"/>
        <v>1608.3333333333335</v>
      </c>
      <c r="H71" s="222">
        <v>579</v>
      </c>
    </row>
    <row r="72" spans="1:28" ht="30" customHeight="1" x14ac:dyDescent="0.25">
      <c r="A72" s="261" t="s">
        <v>345</v>
      </c>
      <c r="B72" s="260">
        <f t="shared" si="26"/>
        <v>1983.3333333333335</v>
      </c>
      <c r="C72" s="91">
        <f>G72+200</f>
        <v>2083.3333333333335</v>
      </c>
      <c r="D72" s="430">
        <f t="shared" si="28"/>
        <v>714</v>
      </c>
      <c r="E72" s="292">
        <f t="shared" si="28"/>
        <v>750</v>
      </c>
      <c r="F72" s="438"/>
      <c r="G72" s="268">
        <f t="shared" si="29"/>
        <v>1883.3333333333335</v>
      </c>
      <c r="H72" s="222">
        <v>678</v>
      </c>
    </row>
    <row r="73" spans="1:28" ht="30" customHeight="1" x14ac:dyDescent="0.25">
      <c r="A73" s="261" t="s">
        <v>346</v>
      </c>
      <c r="B73" s="260">
        <f t="shared" si="26"/>
        <v>1983.3333333333335</v>
      </c>
      <c r="C73" s="91">
        <f>G73+200</f>
        <v>2083.3333333333335</v>
      </c>
      <c r="D73" s="430">
        <f t="shared" si="28"/>
        <v>714</v>
      </c>
      <c r="E73" s="292">
        <f t="shared" si="28"/>
        <v>750</v>
      </c>
      <c r="F73" s="438"/>
      <c r="G73" s="268">
        <f t="shared" si="29"/>
        <v>1883.3333333333335</v>
      </c>
      <c r="H73" s="222">
        <v>678</v>
      </c>
      <c r="I73" s="227"/>
      <c r="J73" s="227"/>
      <c r="K73" s="227"/>
      <c r="L73" s="227"/>
    </row>
    <row r="74" spans="1:28" ht="30" customHeight="1" x14ac:dyDescent="0.25">
      <c r="A74" s="261" t="s">
        <v>599</v>
      </c>
      <c r="B74" s="260">
        <f>G74+120</f>
        <v>2431.1111111111113</v>
      </c>
      <c r="C74" s="91">
        <f>G74+240</f>
        <v>2551.1111111111113</v>
      </c>
      <c r="D74" s="430">
        <f t="shared" ref="D74:D75" si="30">B74*0.36</f>
        <v>875.2</v>
      </c>
      <c r="E74" s="292">
        <f t="shared" ref="E74:E75" si="31">C74*0.36</f>
        <v>918.40000000000009</v>
      </c>
      <c r="F74" s="438"/>
      <c r="G74" s="268">
        <f t="shared" si="29"/>
        <v>2311.1111111111113</v>
      </c>
      <c r="H74" s="222">
        <v>832</v>
      </c>
    </row>
    <row r="75" spans="1:28" ht="30" customHeight="1" x14ac:dyDescent="0.25">
      <c r="A75" s="261" t="s">
        <v>598</v>
      </c>
      <c r="B75" s="260">
        <f>G75+120</f>
        <v>2431.1111111111113</v>
      </c>
      <c r="C75" s="91">
        <f>G75+240</f>
        <v>2551.1111111111113</v>
      </c>
      <c r="D75" s="430">
        <f t="shared" si="30"/>
        <v>875.2</v>
      </c>
      <c r="E75" s="292">
        <f t="shared" si="31"/>
        <v>918.40000000000009</v>
      </c>
      <c r="F75" s="438"/>
      <c r="G75" s="268">
        <f t="shared" si="29"/>
        <v>2311.1111111111113</v>
      </c>
      <c r="H75" s="222">
        <v>832</v>
      </c>
      <c r="I75" s="227"/>
      <c r="J75" s="227"/>
      <c r="K75" s="227"/>
      <c r="L75" s="227"/>
    </row>
    <row r="76" spans="1:28" s="51" customFormat="1" ht="30" customHeight="1" x14ac:dyDescent="0.25">
      <c r="A76" s="262" t="s">
        <v>616</v>
      </c>
      <c r="B76" s="263">
        <f>G76+170</f>
        <v>3490.8333333333335</v>
      </c>
      <c r="C76" s="264">
        <f>G76+340</f>
        <v>3660.8333333333335</v>
      </c>
      <c r="D76" s="430">
        <f t="shared" ref="D76:E81" si="32">B76*0.24</f>
        <v>837.8</v>
      </c>
      <c r="E76" s="292">
        <f t="shared" si="32"/>
        <v>878.6</v>
      </c>
      <c r="F76" s="438"/>
      <c r="G76" s="268">
        <f t="shared" ref="G76:G81" si="33">H76/0.24</f>
        <v>3320.8333333333335</v>
      </c>
      <c r="H76" s="222">
        <v>797</v>
      </c>
      <c r="I76" s="45"/>
      <c r="J76" s="45"/>
      <c r="K76" s="45"/>
      <c r="L76" s="45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</row>
    <row r="77" spans="1:28" ht="30" customHeight="1" x14ac:dyDescent="0.25">
      <c r="A77" s="261" t="s">
        <v>600</v>
      </c>
      <c r="B77" s="260">
        <f t="shared" ref="B77:B82" si="34">G77+200</f>
        <v>4100</v>
      </c>
      <c r="C77" s="91">
        <f>G77+380</f>
        <v>4280</v>
      </c>
      <c r="D77" s="430">
        <f t="shared" ref="D77:D79" si="35">B77*0.24</f>
        <v>984</v>
      </c>
      <c r="E77" s="292">
        <f t="shared" ref="E77:E79" si="36">C77*0.24</f>
        <v>1027.2</v>
      </c>
      <c r="F77" s="438"/>
      <c r="G77" s="268">
        <f t="shared" si="33"/>
        <v>3900</v>
      </c>
      <c r="H77" s="222">
        <v>936</v>
      </c>
      <c r="I77" s="227"/>
      <c r="J77" s="227"/>
      <c r="K77" s="227"/>
      <c r="L77" s="227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</row>
    <row r="78" spans="1:28" ht="30" customHeight="1" x14ac:dyDescent="0.25">
      <c r="A78" s="261" t="s">
        <v>601</v>
      </c>
      <c r="B78" s="260">
        <f t="shared" si="34"/>
        <v>4100</v>
      </c>
      <c r="C78" s="91">
        <f>G78+380</f>
        <v>4280</v>
      </c>
      <c r="D78" s="430">
        <f t="shared" si="35"/>
        <v>984</v>
      </c>
      <c r="E78" s="292">
        <f t="shared" si="36"/>
        <v>1027.2</v>
      </c>
      <c r="F78" s="438"/>
      <c r="G78" s="268">
        <f t="shared" si="33"/>
        <v>3900</v>
      </c>
      <c r="H78" s="222">
        <v>936</v>
      </c>
      <c r="I78" s="227"/>
      <c r="J78" s="227"/>
      <c r="K78" s="227"/>
      <c r="L78" s="227"/>
    </row>
    <row r="79" spans="1:28" ht="30" customHeight="1" x14ac:dyDescent="0.25">
      <c r="A79" s="261" t="s">
        <v>617</v>
      </c>
      <c r="B79" s="260">
        <f t="shared" si="34"/>
        <v>5095.8333333333339</v>
      </c>
      <c r="C79" s="91">
        <f>G79+510</f>
        <v>5405.8333333333339</v>
      </c>
      <c r="D79" s="430">
        <f t="shared" si="35"/>
        <v>1223</v>
      </c>
      <c r="E79" s="292">
        <f t="shared" si="36"/>
        <v>1297.4000000000001</v>
      </c>
      <c r="F79" s="438"/>
      <c r="G79" s="268">
        <f t="shared" si="33"/>
        <v>4895.8333333333339</v>
      </c>
      <c r="H79" s="222">
        <v>1175</v>
      </c>
      <c r="I79" s="227"/>
      <c r="J79" s="227"/>
      <c r="K79" s="227"/>
      <c r="L79" s="227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</row>
    <row r="80" spans="1:28" ht="30" customHeight="1" x14ac:dyDescent="0.25">
      <c r="A80" s="261" t="s">
        <v>347</v>
      </c>
      <c r="B80" s="260">
        <f t="shared" si="34"/>
        <v>4000</v>
      </c>
      <c r="C80" s="91">
        <f>G80+300</f>
        <v>4100</v>
      </c>
      <c r="D80" s="430">
        <f t="shared" si="32"/>
        <v>960</v>
      </c>
      <c r="E80" s="292">
        <f t="shared" si="32"/>
        <v>984</v>
      </c>
      <c r="F80" s="438"/>
      <c r="G80" s="268">
        <f t="shared" si="33"/>
        <v>3800</v>
      </c>
      <c r="H80" s="222">
        <v>912</v>
      </c>
      <c r="I80" s="45"/>
      <c r="J80" s="227"/>
      <c r="K80" s="227"/>
      <c r="L80" s="227"/>
      <c r="M80" s="227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</row>
    <row r="81" spans="1:30" ht="30" customHeight="1" x14ac:dyDescent="0.25">
      <c r="A81" s="261" t="s">
        <v>348</v>
      </c>
      <c r="B81" s="260">
        <f t="shared" si="34"/>
        <v>4000</v>
      </c>
      <c r="C81" s="91">
        <f>G81+300</f>
        <v>4100</v>
      </c>
      <c r="D81" s="430">
        <f t="shared" si="32"/>
        <v>960</v>
      </c>
      <c r="E81" s="292">
        <f t="shared" si="32"/>
        <v>984</v>
      </c>
      <c r="F81" s="438"/>
      <c r="G81" s="268">
        <f t="shared" si="33"/>
        <v>3800</v>
      </c>
      <c r="H81" s="222">
        <v>912</v>
      </c>
      <c r="I81" s="227"/>
      <c r="J81" s="227"/>
      <c r="K81" s="227"/>
      <c r="L81" s="227"/>
      <c r="M81" s="227"/>
    </row>
    <row r="82" spans="1:30" s="51" customFormat="1" ht="30" customHeight="1" x14ac:dyDescent="0.25">
      <c r="A82" s="328" t="s">
        <v>602</v>
      </c>
      <c r="B82" s="265">
        <f t="shared" si="34"/>
        <v>4411.1111111111113</v>
      </c>
      <c r="C82" s="266">
        <f>G82+300</f>
        <v>4511.1111111111113</v>
      </c>
      <c r="D82" s="433">
        <f>B82*0.18</f>
        <v>794</v>
      </c>
      <c r="E82" s="292">
        <f>C82*0.18</f>
        <v>812</v>
      </c>
      <c r="F82" s="443"/>
      <c r="G82" s="269">
        <f>H82/0.18</f>
        <v>4211.1111111111113</v>
      </c>
      <c r="H82" s="267">
        <v>758</v>
      </c>
      <c r="I82" s="3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ht="19.5" customHeight="1" x14ac:dyDescent="0.25">
      <c r="A83" s="330" t="s">
        <v>550</v>
      </c>
      <c r="B83" s="280" t="s">
        <v>132</v>
      </c>
      <c r="C83" s="280" t="s">
        <v>48</v>
      </c>
      <c r="D83" s="432" t="s">
        <v>189</v>
      </c>
      <c r="E83" s="280" t="s">
        <v>55</v>
      </c>
      <c r="F83" s="439"/>
      <c r="G83" s="280" t="s">
        <v>56</v>
      </c>
      <c r="H83" s="280" t="s">
        <v>57</v>
      </c>
    </row>
    <row r="84" spans="1:30" ht="30" customHeight="1" x14ac:dyDescent="0.25">
      <c r="A84" s="399" t="s">
        <v>605</v>
      </c>
      <c r="B84" s="184">
        <f t="shared" ref="B84:B92" si="37">G84+80</f>
        <v>1357.7777777777778</v>
      </c>
      <c r="C84" s="184">
        <f>G84+165</f>
        <v>1442.7777777777778</v>
      </c>
      <c r="D84" s="434">
        <f t="shared" ref="D84:E85" si="38">B84*0.36</f>
        <v>488.8</v>
      </c>
      <c r="E84" s="292">
        <f t="shared" si="38"/>
        <v>519.4</v>
      </c>
      <c r="F84" s="441"/>
      <c r="G84" s="268">
        <f>H84/0.36</f>
        <v>1277.7777777777778</v>
      </c>
      <c r="H84" s="398">
        <v>460</v>
      </c>
    </row>
    <row r="85" spans="1:30" ht="30" customHeight="1" x14ac:dyDescent="0.25">
      <c r="A85" s="399" t="s">
        <v>606</v>
      </c>
      <c r="B85" s="184">
        <f t="shared" si="37"/>
        <v>1357.7777777777778</v>
      </c>
      <c r="C85" s="184">
        <f>G85+165</f>
        <v>1442.7777777777778</v>
      </c>
      <c r="D85" s="434">
        <f t="shared" si="38"/>
        <v>488.8</v>
      </c>
      <c r="E85" s="292">
        <f t="shared" si="38"/>
        <v>519.4</v>
      </c>
      <c r="F85" s="441"/>
      <c r="G85" s="268">
        <f>H85/0.36</f>
        <v>1277.7777777777778</v>
      </c>
      <c r="H85" s="398">
        <v>460</v>
      </c>
    </row>
    <row r="86" spans="1:30" ht="30" customHeight="1" x14ac:dyDescent="0.25">
      <c r="A86" s="399" t="s">
        <v>603</v>
      </c>
      <c r="B86" s="184">
        <f>G86+80</f>
        <v>1482.7777777777778</v>
      </c>
      <c r="C86" s="184">
        <f>G86+165</f>
        <v>1567.7777777777778</v>
      </c>
      <c r="D86" s="434">
        <f>B86*0.432</f>
        <v>640.56000000000006</v>
      </c>
      <c r="E86" s="292">
        <f>C86*0.432</f>
        <v>677.28</v>
      </c>
      <c r="F86" s="441"/>
      <c r="G86" s="268">
        <f>H86/0.432</f>
        <v>1402.7777777777778</v>
      </c>
      <c r="H86" s="398">
        <v>606</v>
      </c>
    </row>
    <row r="87" spans="1:30" s="45" customFormat="1" ht="30" customHeight="1" x14ac:dyDescent="0.25">
      <c r="A87" s="399" t="s">
        <v>604</v>
      </c>
      <c r="B87" s="184">
        <f t="shared" si="37"/>
        <v>1737</v>
      </c>
      <c r="C87" s="184">
        <f>G87+150</f>
        <v>1807</v>
      </c>
      <c r="D87" s="434">
        <f>B87*0.288</f>
        <v>500.25599999999997</v>
      </c>
      <c r="E87" s="292">
        <f>C87*0.288</f>
        <v>520.41599999999994</v>
      </c>
      <c r="F87" s="440"/>
      <c r="G87" s="286">
        <v>1657</v>
      </c>
      <c r="H87" s="398">
        <f>G87*0.288</f>
        <v>477.21599999999995</v>
      </c>
      <c r="I87" s="39"/>
    </row>
    <row r="88" spans="1:30" s="45" customFormat="1" ht="30" customHeight="1" x14ac:dyDescent="0.25">
      <c r="A88" s="399" t="s">
        <v>623</v>
      </c>
      <c r="B88" s="184">
        <f t="shared" si="37"/>
        <v>1680</v>
      </c>
      <c r="C88" s="184">
        <f>G88+150</f>
        <v>1750</v>
      </c>
      <c r="D88" s="434">
        <f>B88*0.432</f>
        <v>725.76</v>
      </c>
      <c r="E88" s="292">
        <f>C88*0.432</f>
        <v>756</v>
      </c>
      <c r="F88" s="440"/>
      <c r="G88" s="397">
        <v>1600</v>
      </c>
      <c r="H88" s="398">
        <f>G88*0.432</f>
        <v>691.2</v>
      </c>
      <c r="I88" s="39"/>
    </row>
    <row r="89" spans="1:30" s="45" customFormat="1" ht="30" customHeight="1" x14ac:dyDescent="0.25">
      <c r="A89" s="399" t="s">
        <v>624</v>
      </c>
      <c r="B89" s="184">
        <f t="shared" si="37"/>
        <v>2693</v>
      </c>
      <c r="C89" s="184">
        <f>G89+150</f>
        <v>2763</v>
      </c>
      <c r="D89" s="434">
        <f>B89*0.3</f>
        <v>807.9</v>
      </c>
      <c r="E89" s="292">
        <f>C89*0.3</f>
        <v>828.9</v>
      </c>
      <c r="F89" s="440"/>
      <c r="G89" s="286">
        <v>2613</v>
      </c>
      <c r="H89" s="398">
        <f>G89*0.3</f>
        <v>783.9</v>
      </c>
      <c r="I89" s="39"/>
    </row>
    <row r="90" spans="1:30" ht="30" customHeight="1" x14ac:dyDescent="0.25">
      <c r="A90" s="329" t="s">
        <v>625</v>
      </c>
      <c r="B90" s="184">
        <f t="shared" si="37"/>
        <v>4424.4444444444443</v>
      </c>
      <c r="C90" s="184">
        <f>G90+165</f>
        <v>4509.4444444444443</v>
      </c>
      <c r="D90" s="434">
        <f>B90*0.18</f>
        <v>796.4</v>
      </c>
      <c r="E90" s="292">
        <f>C90*0.18</f>
        <v>811.69999999999993</v>
      </c>
      <c r="F90" s="444"/>
      <c r="G90" s="269">
        <f>H90/0.18</f>
        <v>4344.4444444444443</v>
      </c>
      <c r="H90" s="400">
        <v>782</v>
      </c>
    </row>
    <row r="91" spans="1:30" ht="30" customHeight="1" x14ac:dyDescent="0.25">
      <c r="A91" s="399" t="s">
        <v>626</v>
      </c>
      <c r="B91" s="184">
        <f t="shared" si="37"/>
        <v>4424.4444444444443</v>
      </c>
      <c r="C91" s="184">
        <f>G91+165</f>
        <v>4509.4444444444443</v>
      </c>
      <c r="D91" s="434">
        <f>B91*0.18</f>
        <v>796.4</v>
      </c>
      <c r="E91" s="292">
        <f>C91*0.18</f>
        <v>811.69999999999993</v>
      </c>
      <c r="F91" s="441"/>
      <c r="G91" s="398">
        <f>H91/0.18</f>
        <v>4344.4444444444443</v>
      </c>
      <c r="H91" s="398">
        <v>782</v>
      </c>
    </row>
    <row r="92" spans="1:30" s="45" customFormat="1" ht="30" customHeight="1" x14ac:dyDescent="0.25">
      <c r="A92" s="399" t="s">
        <v>627</v>
      </c>
      <c r="B92" s="184">
        <f t="shared" si="37"/>
        <v>5488</v>
      </c>
      <c r="C92" s="184">
        <f>G92+150</f>
        <v>5558</v>
      </c>
      <c r="D92" s="434">
        <f>B92*0.12</f>
        <v>658.56</v>
      </c>
      <c r="E92" s="292">
        <f>C92*0.12</f>
        <v>666.95999999999992</v>
      </c>
      <c r="F92" s="441"/>
      <c r="G92" s="398">
        <v>5408</v>
      </c>
      <c r="H92" s="398">
        <f>G92*0.12</f>
        <v>648.95999999999992</v>
      </c>
      <c r="I92" s="39"/>
    </row>
    <row r="93" spans="1:30" ht="19.5" customHeight="1" x14ac:dyDescent="0.2">
      <c r="A93" s="455" t="str">
        <f>HYPERLINK("http://стройэксперт.com/bazaltovyj-uteplitel","Минеральная вата")</f>
        <v>Минеральная вата</v>
      </c>
      <c r="B93" s="455"/>
      <c r="C93" s="455"/>
      <c r="D93" s="455"/>
      <c r="E93" s="455"/>
      <c r="F93" s="337"/>
      <c r="G93" s="282"/>
      <c r="H93" s="282"/>
    </row>
    <row r="94" spans="1:30" ht="26.25" customHeight="1" x14ac:dyDescent="0.25">
      <c r="A94" s="318" t="s">
        <v>551</v>
      </c>
      <c r="B94" s="278" t="s">
        <v>132</v>
      </c>
      <c r="C94" s="278" t="s">
        <v>48</v>
      </c>
      <c r="D94" s="435" t="s">
        <v>131</v>
      </c>
      <c r="E94" s="423" t="s">
        <v>55</v>
      </c>
      <c r="F94" s="338"/>
      <c r="G94" s="258" t="s">
        <v>58</v>
      </c>
      <c r="H94" s="281" t="s">
        <v>59</v>
      </c>
    </row>
    <row r="95" spans="1:30" ht="30" customHeight="1" x14ac:dyDescent="0.25">
      <c r="A95" s="48" t="s">
        <v>607</v>
      </c>
      <c r="B95" s="24">
        <f t="shared" ref="B95:B99" si="39">G95+100</f>
        <v>2000</v>
      </c>
      <c r="C95" s="24">
        <f t="shared" ref="C95:C99" si="40">G95+200</f>
        <v>2100</v>
      </c>
      <c r="D95" s="430">
        <f t="shared" ref="D95" si="41">B95*0.6</f>
        <v>1200</v>
      </c>
      <c r="E95" s="292">
        <f t="shared" ref="E95" si="42">C95*0.6</f>
        <v>1260</v>
      </c>
      <c r="F95" s="439"/>
      <c r="G95" s="268">
        <f>H95/0.6</f>
        <v>1900</v>
      </c>
      <c r="H95" s="122">
        <v>1140</v>
      </c>
    </row>
    <row r="96" spans="1:30" ht="30" customHeight="1" x14ac:dyDescent="0.25">
      <c r="A96" s="48" t="s">
        <v>608</v>
      </c>
      <c r="B96" s="24">
        <f t="shared" si="39"/>
        <v>1278</v>
      </c>
      <c r="C96" s="24">
        <f t="shared" si="40"/>
        <v>1378</v>
      </c>
      <c r="D96" s="430">
        <f>B96*1</f>
        <v>1278</v>
      </c>
      <c r="E96" s="292">
        <f>C96*1</f>
        <v>1378</v>
      </c>
      <c r="F96" s="439"/>
      <c r="G96" s="268">
        <f>H96/1</f>
        <v>1178</v>
      </c>
      <c r="H96" s="122">
        <v>1178</v>
      </c>
    </row>
    <row r="97" spans="1:8" ht="30" customHeight="1" x14ac:dyDescent="0.25">
      <c r="A97" s="48" t="s">
        <v>609</v>
      </c>
      <c r="B97" s="24">
        <f t="shared" ref="B97" si="43">G97+100</f>
        <v>1455</v>
      </c>
      <c r="C97" s="24">
        <f t="shared" ref="C97" si="44">G97+200</f>
        <v>1555</v>
      </c>
      <c r="D97" s="430">
        <f>B97*0.6</f>
        <v>873</v>
      </c>
      <c r="E97" s="292">
        <f>C97*0.6</f>
        <v>933</v>
      </c>
      <c r="F97" s="439"/>
      <c r="G97" s="268">
        <f>H97/0.6</f>
        <v>1355</v>
      </c>
      <c r="H97" s="122">
        <v>813</v>
      </c>
    </row>
    <row r="98" spans="1:8" ht="30" customHeight="1" x14ac:dyDescent="0.25">
      <c r="A98" s="96" t="s">
        <v>611</v>
      </c>
      <c r="B98" s="24">
        <f t="shared" si="39"/>
        <v>1753.3333333333335</v>
      </c>
      <c r="C98" s="24">
        <f t="shared" si="40"/>
        <v>1853.3333333333335</v>
      </c>
      <c r="D98" s="430">
        <f>B98*0.6</f>
        <v>1052</v>
      </c>
      <c r="E98" s="292">
        <f t="shared" ref="E98" si="45">C98*0.6</f>
        <v>1112</v>
      </c>
      <c r="F98" s="439"/>
      <c r="G98" s="268">
        <f>H98/0.6</f>
        <v>1653.3333333333335</v>
      </c>
      <c r="H98" s="122">
        <v>992</v>
      </c>
    </row>
    <row r="99" spans="1:8" ht="30" customHeight="1" x14ac:dyDescent="0.25">
      <c r="A99" s="48" t="s">
        <v>612</v>
      </c>
      <c r="B99" s="24">
        <f t="shared" si="39"/>
        <v>1753.3333333333335</v>
      </c>
      <c r="C99" s="24">
        <f t="shared" si="40"/>
        <v>1853.3333333333335</v>
      </c>
      <c r="D99" s="430">
        <f>B99*0.6</f>
        <v>1052</v>
      </c>
      <c r="E99" s="292">
        <f t="shared" ref="E99" si="46">C99*0.6</f>
        <v>1112</v>
      </c>
      <c r="F99" s="439"/>
      <c r="G99" s="268">
        <f>H99/0.6</f>
        <v>1653.3333333333335</v>
      </c>
      <c r="H99" s="122">
        <v>992</v>
      </c>
    </row>
    <row r="100" spans="1:8" ht="30" customHeight="1" x14ac:dyDescent="0.25">
      <c r="A100" s="48" t="s">
        <v>610</v>
      </c>
      <c r="B100" s="139">
        <f>G100+100</f>
        <v>1377.3333333333333</v>
      </c>
      <c r="C100" s="139">
        <f>G100+200</f>
        <v>1477.3333333333333</v>
      </c>
      <c r="D100" s="430">
        <f t="shared" ref="D100:E100" si="47">B100*0.75</f>
        <v>1033</v>
      </c>
      <c r="E100" s="292">
        <f t="shared" si="47"/>
        <v>1108</v>
      </c>
      <c r="F100" s="445"/>
      <c r="G100" s="268">
        <f>H100/0.75</f>
        <v>1277.3333333333333</v>
      </c>
      <c r="H100" s="122">
        <v>958</v>
      </c>
    </row>
    <row r="101" spans="1:8" ht="30" customHeight="1" x14ac:dyDescent="0.25">
      <c r="A101" s="94" t="s">
        <v>696</v>
      </c>
      <c r="B101" s="139">
        <f>G101+83</f>
        <v>1041.3333333333335</v>
      </c>
      <c r="C101" s="139">
        <f>G101+167</f>
        <v>1125.3333333333335</v>
      </c>
      <c r="D101" s="430">
        <f>B101*1.2</f>
        <v>1249.6000000000001</v>
      </c>
      <c r="E101" s="292">
        <f>C101*1.2</f>
        <v>1350.4</v>
      </c>
      <c r="F101" s="445"/>
      <c r="G101" s="268">
        <f>H101/1.2</f>
        <v>958.33333333333337</v>
      </c>
      <c r="H101" s="122">
        <v>1150</v>
      </c>
    </row>
    <row r="102" spans="1:8" ht="30" customHeight="1" x14ac:dyDescent="0.25">
      <c r="A102" s="94" t="s">
        <v>613</v>
      </c>
      <c r="B102" s="139">
        <f>G102+41</f>
        <v>1147.5573770491803</v>
      </c>
      <c r="C102" s="139">
        <f>G102+123</f>
        <v>1229.5573770491803</v>
      </c>
      <c r="D102" s="430">
        <f>B102*0.61</f>
        <v>700.01</v>
      </c>
      <c r="E102" s="292">
        <f>C102*0.61</f>
        <v>750.03</v>
      </c>
      <c r="F102" s="445"/>
      <c r="G102" s="268">
        <f>H102/0.61</f>
        <v>1106.5573770491803</v>
      </c>
      <c r="H102" s="122">
        <v>675</v>
      </c>
    </row>
    <row r="103" spans="1:8" ht="30" customHeight="1" x14ac:dyDescent="0.25">
      <c r="A103" s="94" t="s">
        <v>618</v>
      </c>
      <c r="B103" s="139">
        <f>G103+123</f>
        <v>1229.5573770491803</v>
      </c>
      <c r="C103" s="139">
        <f>G103+205</f>
        <v>1311.5573770491803</v>
      </c>
      <c r="D103" s="430">
        <f>B103*0.61</f>
        <v>750.03</v>
      </c>
      <c r="E103" s="292">
        <f>C103*0.61</f>
        <v>800.05</v>
      </c>
      <c r="F103" s="445"/>
      <c r="G103" s="268">
        <f>H103/0.61</f>
        <v>1106.5573770491803</v>
      </c>
      <c r="H103" s="122">
        <v>675</v>
      </c>
    </row>
    <row r="104" spans="1:8" ht="30" customHeight="1" x14ac:dyDescent="0.25">
      <c r="A104" s="417" t="s">
        <v>614</v>
      </c>
      <c r="B104" s="31">
        <f>G104+100</f>
        <v>1655</v>
      </c>
      <c r="C104" s="31">
        <f>G104+200</f>
        <v>1755</v>
      </c>
      <c r="D104" s="430">
        <f>B104*1</f>
        <v>1655</v>
      </c>
      <c r="E104" s="292">
        <f>C104*1</f>
        <v>1755</v>
      </c>
      <c r="F104" s="439"/>
      <c r="G104" s="268">
        <f>H104/1</f>
        <v>1555</v>
      </c>
      <c r="H104" s="122">
        <v>1555</v>
      </c>
    </row>
    <row r="105" spans="1:8" ht="29.25" customHeight="1" x14ac:dyDescent="0.25">
      <c r="A105" s="327" t="s">
        <v>552</v>
      </c>
      <c r="B105" s="278" t="s">
        <v>132</v>
      </c>
      <c r="C105" s="278" t="s">
        <v>48</v>
      </c>
      <c r="D105" s="435" t="s">
        <v>190</v>
      </c>
      <c r="E105" s="423" t="s">
        <v>55</v>
      </c>
      <c r="F105" s="339"/>
      <c r="G105" s="258" t="s">
        <v>58</v>
      </c>
      <c r="H105" s="324" t="s">
        <v>59</v>
      </c>
    </row>
    <row r="106" spans="1:8" ht="30" customHeight="1" x14ac:dyDescent="0.25">
      <c r="A106" s="43" t="s">
        <v>337</v>
      </c>
      <c r="B106" s="24">
        <f t="shared" ref="B106:B110" si="48">G106+100</f>
        <v>1014.1716566866268</v>
      </c>
      <c r="C106" s="24">
        <f t="shared" ref="C106:C110" si="49">G106+200</f>
        <v>1114.1716566866266</v>
      </c>
      <c r="D106" s="121">
        <f t="shared" ref="D106:E106" si="50">B106*1.002</f>
        <v>1016.2</v>
      </c>
      <c r="E106" s="292">
        <f t="shared" si="50"/>
        <v>1116.3999999999999</v>
      </c>
      <c r="F106" s="446"/>
      <c r="G106" s="268">
        <f>H106/1.002</f>
        <v>914.17165668662676</v>
      </c>
      <c r="H106" s="122">
        <v>916</v>
      </c>
    </row>
    <row r="107" spans="1:8" ht="30" customHeight="1" x14ac:dyDescent="0.25">
      <c r="A107" s="43" t="s">
        <v>338</v>
      </c>
      <c r="B107" s="24">
        <f t="shared" si="48"/>
        <v>1030</v>
      </c>
      <c r="C107" s="24">
        <f t="shared" si="49"/>
        <v>1130</v>
      </c>
      <c r="D107" s="121">
        <f t="shared" ref="D107:E107" si="51">B107*0.375</f>
        <v>386.25</v>
      </c>
      <c r="E107" s="292">
        <f t="shared" si="51"/>
        <v>423.75</v>
      </c>
      <c r="F107" s="446"/>
      <c r="G107" s="268">
        <v>930</v>
      </c>
      <c r="H107" s="122">
        <f t="shared" ref="H107:H108" si="52">G107*0.375</f>
        <v>348.75</v>
      </c>
    </row>
    <row r="108" spans="1:8" ht="30" customHeight="1" x14ac:dyDescent="0.25">
      <c r="A108" s="43" t="s">
        <v>339</v>
      </c>
      <c r="B108" s="24">
        <f t="shared" si="48"/>
        <v>1030</v>
      </c>
      <c r="C108" s="24">
        <f t="shared" si="49"/>
        <v>1130</v>
      </c>
      <c r="D108" s="121">
        <f t="shared" ref="D108:E108" si="53">B108*0.375</f>
        <v>386.25</v>
      </c>
      <c r="E108" s="292">
        <f t="shared" si="53"/>
        <v>423.75</v>
      </c>
      <c r="F108" s="446"/>
      <c r="G108" s="268">
        <v>930</v>
      </c>
      <c r="H108" s="122">
        <f t="shared" si="52"/>
        <v>348.75</v>
      </c>
    </row>
    <row r="109" spans="1:8" ht="30" customHeight="1" x14ac:dyDescent="0.25">
      <c r="A109" s="43" t="s">
        <v>677</v>
      </c>
      <c r="B109" s="24">
        <f>G109+93</f>
        <v>1157.8148148148148</v>
      </c>
      <c r="C109" s="24">
        <f>G109+185</f>
        <v>1249.8148148148148</v>
      </c>
      <c r="D109" s="121">
        <f>B109*1.08</f>
        <v>1250.44</v>
      </c>
      <c r="E109" s="292">
        <f>C109*1.08</f>
        <v>1349.8</v>
      </c>
      <c r="F109" s="446"/>
      <c r="G109" s="268">
        <f>H109/1.08</f>
        <v>1064.8148148148148</v>
      </c>
      <c r="H109" s="122">
        <v>1150</v>
      </c>
    </row>
    <row r="110" spans="1:8" ht="30" customHeight="1" x14ac:dyDescent="0.25">
      <c r="A110" s="43" t="s">
        <v>340</v>
      </c>
      <c r="B110" s="24">
        <f t="shared" si="48"/>
        <v>1395</v>
      </c>
      <c r="C110" s="24">
        <f t="shared" si="49"/>
        <v>1495</v>
      </c>
      <c r="D110" s="121">
        <f t="shared" ref="D110:E110" si="54">B110*0.305</f>
        <v>425.47499999999997</v>
      </c>
      <c r="E110" s="292">
        <f t="shared" si="54"/>
        <v>455.97499999999997</v>
      </c>
      <c r="F110" s="446"/>
      <c r="G110" s="268">
        <v>1295</v>
      </c>
      <c r="H110" s="122">
        <f>G110*0.305</f>
        <v>394.97499999999997</v>
      </c>
    </row>
    <row r="111" spans="1:8" ht="30" customHeight="1" x14ac:dyDescent="0.25">
      <c r="A111" s="43" t="s">
        <v>659</v>
      </c>
      <c r="B111" s="24">
        <f t="shared" ref="B111" si="55">G111+100</f>
        <v>2037.037037037037</v>
      </c>
      <c r="C111" s="24">
        <f t="shared" ref="C111" si="56">G111+200</f>
        <v>2137.037037037037</v>
      </c>
      <c r="D111" s="121">
        <f>B111*1.08</f>
        <v>2200</v>
      </c>
      <c r="E111" s="292">
        <f>C111*1.08</f>
        <v>2308</v>
      </c>
      <c r="F111" s="446"/>
      <c r="G111" s="268">
        <f>H111/1.08</f>
        <v>1937.037037037037</v>
      </c>
      <c r="H111" s="122">
        <v>2092</v>
      </c>
    </row>
    <row r="112" spans="1:8" ht="30" customHeight="1" x14ac:dyDescent="0.25">
      <c r="A112" s="43" t="s">
        <v>660</v>
      </c>
      <c r="B112" s="24">
        <f t="shared" ref="B112" si="57">G112+100</f>
        <v>2640.7407407407404</v>
      </c>
      <c r="C112" s="24">
        <f t="shared" ref="C112" si="58">G112+200</f>
        <v>2740.7407407407404</v>
      </c>
      <c r="D112" s="121">
        <f>B112*0.54</f>
        <v>1426</v>
      </c>
      <c r="E112" s="292">
        <f>C112*0.54</f>
        <v>1480</v>
      </c>
      <c r="F112" s="446"/>
      <c r="G112" s="268">
        <f>H112/0.54</f>
        <v>2540.7407407407404</v>
      </c>
      <c r="H112" s="122">
        <v>1372</v>
      </c>
    </row>
    <row r="113" spans="1:8" ht="28.5" customHeight="1" x14ac:dyDescent="0.25">
      <c r="A113" s="327" t="s">
        <v>553</v>
      </c>
      <c r="B113" s="278" t="s">
        <v>132</v>
      </c>
      <c r="C113" s="325" t="s">
        <v>48</v>
      </c>
      <c r="D113" s="436" t="s">
        <v>60</v>
      </c>
      <c r="E113" s="423" t="s">
        <v>480</v>
      </c>
      <c r="F113" s="338"/>
      <c r="G113" s="279" t="s">
        <v>58</v>
      </c>
      <c r="H113" s="326" t="s">
        <v>59</v>
      </c>
    </row>
    <row r="114" spans="1:8" ht="30" customHeight="1" x14ac:dyDescent="0.25">
      <c r="A114" s="43" t="s">
        <v>341</v>
      </c>
      <c r="B114" s="24">
        <f t="shared" ref="B114:B115" si="59">G114+100</f>
        <v>957</v>
      </c>
      <c r="C114" s="24">
        <f t="shared" ref="C114:C115" si="60">G114+200</f>
        <v>1057</v>
      </c>
      <c r="D114" s="121">
        <f t="shared" ref="D114:E114" si="61">B114*1</f>
        <v>957</v>
      </c>
      <c r="E114" s="292">
        <f t="shared" si="61"/>
        <v>1057</v>
      </c>
      <c r="F114" s="439"/>
      <c r="G114" s="225">
        <v>857</v>
      </c>
      <c r="H114" s="226">
        <v>857</v>
      </c>
    </row>
    <row r="115" spans="1:8" ht="30" customHeight="1" x14ac:dyDescent="0.25">
      <c r="A115" s="43" t="s">
        <v>342</v>
      </c>
      <c r="B115" s="24">
        <f t="shared" si="59"/>
        <v>900</v>
      </c>
      <c r="C115" s="24">
        <f t="shared" si="60"/>
        <v>1000</v>
      </c>
      <c r="D115" s="121">
        <f t="shared" ref="D115:E115" si="62">B115*0.75</f>
        <v>675</v>
      </c>
      <c r="E115" s="292">
        <f t="shared" si="62"/>
        <v>750</v>
      </c>
      <c r="F115" s="439"/>
      <c r="G115" s="225">
        <v>800</v>
      </c>
      <c r="H115" s="226">
        <v>785</v>
      </c>
    </row>
    <row r="116" spans="1:8" x14ac:dyDescent="0.25">
      <c r="A116" s="75"/>
      <c r="B116" s="75"/>
      <c r="C116" s="75"/>
      <c r="D116" s="76"/>
      <c r="E116" s="135"/>
    </row>
    <row r="117" spans="1:8" x14ac:dyDescent="0.25">
      <c r="A117" s="75"/>
      <c r="B117" s="75"/>
      <c r="C117" s="75"/>
      <c r="D117" s="76"/>
      <c r="E117" s="238"/>
      <c r="F117" s="39"/>
    </row>
    <row r="118" spans="1:8" x14ac:dyDescent="0.25">
      <c r="A118" s="75"/>
      <c r="B118" s="75"/>
      <c r="C118" s="75"/>
      <c r="D118" s="76"/>
      <c r="E118" s="238"/>
      <c r="F118" s="39"/>
    </row>
    <row r="119" spans="1:8" x14ac:dyDescent="0.25">
      <c r="A119" s="75"/>
      <c r="B119" s="75"/>
      <c r="C119" s="75"/>
      <c r="D119" s="76"/>
      <c r="E119" s="238"/>
      <c r="F119" s="39"/>
    </row>
    <row r="120" spans="1:8" x14ac:dyDescent="0.25">
      <c r="A120" s="75"/>
      <c r="B120" s="75"/>
      <c r="C120" s="75"/>
      <c r="D120" s="76"/>
      <c r="E120" s="238"/>
      <c r="F120" s="39"/>
    </row>
    <row r="121" spans="1:8" x14ac:dyDescent="0.25">
      <c r="A121" s="75"/>
      <c r="B121" s="75"/>
      <c r="C121" s="75"/>
      <c r="D121" s="76"/>
      <c r="E121" s="238"/>
      <c r="F121" s="39"/>
    </row>
    <row r="122" spans="1:8" x14ac:dyDescent="0.25">
      <c r="A122" s="75"/>
      <c r="B122" s="75"/>
      <c r="C122" s="75"/>
      <c r="D122" s="76"/>
      <c r="E122" s="238"/>
      <c r="F122" s="39"/>
    </row>
    <row r="123" spans="1:8" x14ac:dyDescent="0.25">
      <c r="A123" s="75"/>
      <c r="B123" s="75"/>
      <c r="C123" s="75"/>
      <c r="D123" s="76"/>
      <c r="E123" s="238"/>
      <c r="F123" s="39"/>
    </row>
    <row r="124" spans="1:8" x14ac:dyDescent="0.25">
      <c r="A124" s="75"/>
      <c r="B124" s="75"/>
      <c r="C124" s="75"/>
      <c r="D124" s="76"/>
      <c r="E124" s="238"/>
      <c r="F124" s="39"/>
    </row>
    <row r="125" spans="1:8" x14ac:dyDescent="0.25">
      <c r="A125" s="75"/>
      <c r="B125" s="75"/>
      <c r="C125" s="75"/>
      <c r="D125" s="76"/>
      <c r="E125" s="238"/>
      <c r="F125" s="39"/>
    </row>
    <row r="126" spans="1:8" x14ac:dyDescent="0.25">
      <c r="A126" s="75"/>
      <c r="B126" s="75"/>
      <c r="C126" s="75"/>
      <c r="D126" s="76"/>
      <c r="E126" s="238"/>
      <c r="F126" s="39"/>
    </row>
    <row r="127" spans="1:8" x14ac:dyDescent="0.25">
      <c r="A127" s="75"/>
      <c r="B127" s="75"/>
      <c r="C127" s="75"/>
      <c r="D127" s="76"/>
      <c r="E127" s="238"/>
      <c r="F127" s="39"/>
    </row>
    <row r="128" spans="1:8" x14ac:dyDescent="0.25">
      <c r="A128" s="75"/>
      <c r="B128" s="75"/>
      <c r="C128" s="75"/>
      <c r="D128" s="76"/>
      <c r="E128" s="238"/>
      <c r="F128" s="39"/>
    </row>
    <row r="129" spans="1:6" x14ac:dyDescent="0.25">
      <c r="A129" s="75"/>
      <c r="B129" s="75"/>
      <c r="C129" s="75"/>
      <c r="D129" s="76"/>
      <c r="E129" s="238"/>
      <c r="F129" s="39"/>
    </row>
    <row r="130" spans="1:6" x14ac:dyDescent="0.25">
      <c r="A130" s="75"/>
      <c r="B130" s="75"/>
      <c r="C130" s="75"/>
      <c r="D130" s="76"/>
      <c r="E130" s="238"/>
      <c r="F130" s="39"/>
    </row>
    <row r="131" spans="1:6" x14ac:dyDescent="0.25">
      <c r="A131" s="75"/>
      <c r="B131" s="75"/>
      <c r="C131" s="75"/>
      <c r="D131" s="76"/>
      <c r="E131" s="238"/>
      <c r="F131" s="39"/>
    </row>
    <row r="132" spans="1:6" x14ac:dyDescent="0.25">
      <c r="A132" s="75"/>
      <c r="B132" s="75"/>
      <c r="C132" s="75"/>
      <c r="D132" s="76"/>
      <c r="E132" s="238"/>
      <c r="F132" s="39"/>
    </row>
    <row r="133" spans="1:6" x14ac:dyDescent="0.25">
      <c r="A133" s="75"/>
      <c r="B133" s="75"/>
      <c r="C133" s="75"/>
      <c r="D133" s="76"/>
      <c r="E133" s="238"/>
      <c r="F133" s="39"/>
    </row>
    <row r="134" spans="1:6" x14ac:dyDescent="0.25">
      <c r="A134" s="75"/>
      <c r="B134" s="75"/>
      <c r="C134" s="75"/>
      <c r="D134" s="76"/>
      <c r="E134" s="238"/>
      <c r="F134" s="39"/>
    </row>
    <row r="135" spans="1:6" x14ac:dyDescent="0.25">
      <c r="A135" s="75"/>
      <c r="B135" s="75"/>
      <c r="C135" s="75"/>
      <c r="D135" s="76"/>
      <c r="E135" s="238"/>
      <c r="F135" s="39"/>
    </row>
    <row r="136" spans="1:6" x14ac:dyDescent="0.25">
      <c r="A136" s="75"/>
      <c r="B136" s="75"/>
      <c r="C136" s="75"/>
      <c r="D136" s="76"/>
      <c r="E136" s="238"/>
      <c r="F136" s="39"/>
    </row>
    <row r="137" spans="1:6" x14ac:dyDescent="0.25">
      <c r="A137" s="75"/>
      <c r="B137" s="75"/>
      <c r="C137" s="75"/>
      <c r="D137" s="76"/>
      <c r="E137" s="238"/>
      <c r="F137" s="39"/>
    </row>
    <row r="138" spans="1:6" x14ac:dyDescent="0.25">
      <c r="A138" s="75"/>
      <c r="B138" s="75"/>
      <c r="C138" s="75"/>
      <c r="D138" s="76"/>
      <c r="E138" s="238"/>
      <c r="F138" s="39"/>
    </row>
    <row r="139" spans="1:6" x14ac:dyDescent="0.25">
      <c r="A139" s="75"/>
      <c r="B139" s="75"/>
      <c r="C139" s="75"/>
      <c r="D139" s="76"/>
      <c r="E139" s="238"/>
      <c r="F139" s="39"/>
    </row>
    <row r="140" spans="1:6" x14ac:dyDescent="0.25">
      <c r="A140" s="75"/>
      <c r="B140" s="75"/>
      <c r="C140" s="75"/>
      <c r="D140" s="76"/>
      <c r="E140" s="238"/>
      <c r="F140" s="39"/>
    </row>
    <row r="141" spans="1:6" x14ac:dyDescent="0.25">
      <c r="A141" s="75"/>
      <c r="B141" s="75"/>
      <c r="C141" s="75"/>
      <c r="D141" s="76"/>
      <c r="E141" s="238"/>
      <c r="F141" s="39"/>
    </row>
    <row r="142" spans="1:6" x14ac:dyDescent="0.25">
      <c r="A142" s="75"/>
      <c r="B142" s="75"/>
      <c r="C142" s="75"/>
      <c r="D142" s="76"/>
      <c r="E142" s="238"/>
      <c r="F142" s="39"/>
    </row>
    <row r="143" spans="1:6" x14ac:dyDescent="0.25">
      <c r="A143" s="75"/>
      <c r="B143" s="75"/>
      <c r="C143" s="75"/>
      <c r="D143" s="76"/>
      <c r="E143" s="238"/>
      <c r="F143" s="39"/>
    </row>
    <row r="144" spans="1:6" x14ac:dyDescent="0.25">
      <c r="A144" s="75"/>
      <c r="B144" s="75"/>
      <c r="C144" s="75"/>
      <c r="D144" s="76"/>
      <c r="E144" s="238"/>
      <c r="F144" s="39"/>
    </row>
    <row r="145" spans="1:6" x14ac:dyDescent="0.25">
      <c r="A145" s="75"/>
      <c r="B145" s="75"/>
      <c r="C145" s="75"/>
      <c r="D145" s="76"/>
      <c r="E145" s="238"/>
      <c r="F145" s="39"/>
    </row>
    <row r="146" spans="1:6" x14ac:dyDescent="0.25">
      <c r="A146" s="75"/>
      <c r="B146" s="75"/>
      <c r="C146" s="75"/>
      <c r="D146" s="76"/>
      <c r="E146" s="238"/>
      <c r="F146" s="39"/>
    </row>
    <row r="147" spans="1:6" x14ac:dyDescent="0.25">
      <c r="A147" s="75"/>
      <c r="B147" s="75"/>
      <c r="C147" s="75"/>
      <c r="D147" s="76"/>
      <c r="E147" s="238"/>
      <c r="F147" s="39"/>
    </row>
    <row r="148" spans="1:6" x14ac:dyDescent="0.25">
      <c r="A148" s="75"/>
      <c r="B148" s="75"/>
      <c r="C148" s="75"/>
      <c r="D148" s="76"/>
      <c r="E148" s="238"/>
      <c r="F148" s="39"/>
    </row>
    <row r="149" spans="1:6" x14ac:dyDescent="0.25">
      <c r="A149" s="75"/>
      <c r="B149" s="75"/>
      <c r="C149" s="75"/>
      <c r="D149" s="76"/>
      <c r="E149" s="238"/>
      <c r="F149" s="39"/>
    </row>
    <row r="150" spans="1:6" x14ac:dyDescent="0.25">
      <c r="A150" s="75"/>
      <c r="B150" s="75"/>
      <c r="C150" s="75"/>
      <c r="D150" s="76"/>
      <c r="E150" s="238"/>
      <c r="F150" s="39"/>
    </row>
    <row r="151" spans="1:6" x14ac:dyDescent="0.25">
      <c r="A151" s="75"/>
      <c r="B151" s="75"/>
      <c r="C151" s="75"/>
      <c r="D151" s="76"/>
      <c r="E151" s="238"/>
      <c r="F151" s="39"/>
    </row>
    <row r="152" spans="1:6" x14ac:dyDescent="0.25">
      <c r="A152" s="75"/>
      <c r="B152" s="75"/>
      <c r="C152" s="75"/>
      <c r="D152" s="76"/>
      <c r="E152" s="238"/>
      <c r="F152" s="39"/>
    </row>
    <row r="153" spans="1:6" x14ac:dyDescent="0.25">
      <c r="A153" s="75"/>
      <c r="B153" s="75"/>
      <c r="C153" s="75"/>
      <c r="D153" s="76"/>
      <c r="E153" s="238"/>
      <c r="F153" s="39"/>
    </row>
    <row r="154" spans="1:6" x14ac:dyDescent="0.25">
      <c r="A154" s="75"/>
      <c r="B154" s="75"/>
      <c r="C154" s="75"/>
      <c r="D154" s="76"/>
      <c r="E154" s="238"/>
      <c r="F154" s="39"/>
    </row>
    <row r="155" spans="1:6" x14ac:dyDescent="0.25">
      <c r="A155" s="75"/>
      <c r="B155" s="75"/>
      <c r="C155" s="75"/>
      <c r="D155" s="76"/>
      <c r="E155" s="238"/>
      <c r="F155" s="39"/>
    </row>
    <row r="156" spans="1:6" x14ac:dyDescent="0.25">
      <c r="A156" s="75"/>
      <c r="B156" s="75"/>
      <c r="C156" s="75"/>
      <c r="D156" s="76"/>
      <c r="E156" s="238"/>
      <c r="F156" s="39"/>
    </row>
    <row r="157" spans="1:6" x14ac:dyDescent="0.25">
      <c r="A157" s="75"/>
      <c r="B157" s="75"/>
      <c r="C157" s="75"/>
      <c r="D157" s="76"/>
      <c r="E157" s="238"/>
      <c r="F157" s="39"/>
    </row>
    <row r="158" spans="1:6" x14ac:dyDescent="0.25">
      <c r="A158" s="75"/>
      <c r="B158" s="75"/>
      <c r="C158" s="75"/>
      <c r="D158" s="76"/>
      <c r="E158" s="238"/>
      <c r="F158" s="39"/>
    </row>
    <row r="159" spans="1:6" x14ac:dyDescent="0.25">
      <c r="A159" s="75"/>
      <c r="B159" s="75"/>
      <c r="C159" s="75"/>
      <c r="D159" s="76"/>
      <c r="E159" s="238"/>
      <c r="F159" s="39"/>
    </row>
    <row r="160" spans="1:6" x14ac:dyDescent="0.25">
      <c r="A160" s="75"/>
      <c r="B160" s="75"/>
      <c r="C160" s="75"/>
      <c r="D160" s="76"/>
      <c r="E160" s="238"/>
      <c r="F160" s="39"/>
    </row>
    <row r="161" spans="1:6" x14ac:dyDescent="0.25">
      <c r="A161" s="75"/>
      <c r="B161" s="75"/>
      <c r="C161" s="75"/>
      <c r="D161" s="76"/>
      <c r="E161" s="238"/>
      <c r="F161" s="39"/>
    </row>
    <row r="162" spans="1:6" x14ac:dyDescent="0.25">
      <c r="A162" s="75"/>
      <c r="B162" s="75"/>
      <c r="C162" s="75"/>
      <c r="D162" s="76"/>
      <c r="E162" s="238"/>
      <c r="F162" s="39"/>
    </row>
    <row r="163" spans="1:6" x14ac:dyDescent="0.25">
      <c r="A163" s="75"/>
      <c r="B163" s="75"/>
      <c r="C163" s="75"/>
      <c r="D163" s="76"/>
      <c r="E163" s="238"/>
      <c r="F163" s="39"/>
    </row>
    <row r="164" spans="1:6" x14ac:dyDescent="0.25">
      <c r="A164" s="75"/>
      <c r="B164" s="75"/>
      <c r="C164" s="75"/>
      <c r="D164" s="76"/>
      <c r="E164" s="238"/>
      <c r="F164" s="39"/>
    </row>
    <row r="165" spans="1:6" x14ac:dyDescent="0.25">
      <c r="A165" s="75"/>
      <c r="B165" s="75"/>
      <c r="C165" s="75"/>
      <c r="D165" s="76"/>
      <c r="E165" s="238"/>
      <c r="F165" s="39"/>
    </row>
    <row r="166" spans="1:6" x14ac:dyDescent="0.25">
      <c r="A166" s="75"/>
      <c r="B166" s="75"/>
      <c r="C166" s="75"/>
      <c r="D166" s="76"/>
      <c r="E166" s="238"/>
      <c r="F166" s="39"/>
    </row>
    <row r="167" spans="1:6" x14ac:dyDescent="0.25">
      <c r="A167" s="75"/>
      <c r="B167" s="75"/>
      <c r="C167" s="75"/>
      <c r="D167" s="76"/>
      <c r="E167" s="238"/>
      <c r="F167" s="39"/>
    </row>
    <row r="168" spans="1:6" x14ac:dyDescent="0.25">
      <c r="A168" s="75"/>
      <c r="B168" s="75"/>
      <c r="C168" s="75"/>
      <c r="D168" s="76"/>
      <c r="E168" s="238"/>
      <c r="F168" s="39"/>
    </row>
    <row r="169" spans="1:6" x14ac:dyDescent="0.25">
      <c r="A169" s="75"/>
      <c r="B169" s="75"/>
      <c r="C169" s="75"/>
      <c r="D169" s="76"/>
      <c r="E169" s="238"/>
      <c r="F169" s="39"/>
    </row>
    <row r="170" spans="1:6" x14ac:dyDescent="0.25">
      <c r="A170" s="75"/>
      <c r="B170" s="75"/>
      <c r="C170" s="75"/>
      <c r="D170" s="76"/>
      <c r="E170" s="238"/>
      <c r="F170" s="39"/>
    </row>
    <row r="171" spans="1:6" x14ac:dyDescent="0.25">
      <c r="A171" s="75"/>
      <c r="B171" s="75"/>
      <c r="C171" s="75"/>
      <c r="D171" s="76"/>
      <c r="E171" s="238"/>
      <c r="F171" s="39"/>
    </row>
    <row r="172" spans="1:6" x14ac:dyDescent="0.25">
      <c r="A172" s="75"/>
      <c r="B172" s="75"/>
      <c r="C172" s="75"/>
      <c r="D172" s="76"/>
      <c r="E172" s="238"/>
      <c r="F172" s="39"/>
    </row>
    <row r="173" spans="1:6" x14ac:dyDescent="0.25">
      <c r="A173" s="75"/>
      <c r="B173" s="75"/>
      <c r="C173" s="75"/>
      <c r="D173" s="76"/>
      <c r="E173" s="238"/>
      <c r="F173" s="39"/>
    </row>
    <row r="174" spans="1:6" x14ac:dyDescent="0.25">
      <c r="A174" s="75"/>
      <c r="B174" s="75"/>
      <c r="C174" s="75"/>
      <c r="D174" s="76"/>
      <c r="E174" s="238"/>
      <c r="F174" s="39"/>
    </row>
    <row r="175" spans="1:6" x14ac:dyDescent="0.25">
      <c r="A175" s="75"/>
      <c r="B175" s="75"/>
      <c r="C175" s="75"/>
      <c r="D175" s="76"/>
      <c r="E175" s="238"/>
      <c r="F175" s="39"/>
    </row>
    <row r="176" spans="1:6" x14ac:dyDescent="0.25">
      <c r="A176" s="75"/>
      <c r="B176" s="75"/>
      <c r="C176" s="75"/>
      <c r="D176" s="76"/>
      <c r="E176" s="238"/>
      <c r="F176" s="39"/>
    </row>
    <row r="177" spans="1:6" x14ac:dyDescent="0.25">
      <c r="A177" s="75"/>
      <c r="B177" s="75"/>
      <c r="C177" s="75"/>
      <c r="D177" s="76"/>
      <c r="E177" s="238"/>
      <c r="F177" s="39"/>
    </row>
    <row r="178" spans="1:6" x14ac:dyDescent="0.25">
      <c r="A178" s="75"/>
      <c r="B178" s="75"/>
      <c r="C178" s="75"/>
      <c r="D178" s="76"/>
      <c r="E178" s="238"/>
      <c r="F178" s="39"/>
    </row>
    <row r="179" spans="1:6" x14ac:dyDescent="0.25">
      <c r="A179" s="75"/>
      <c r="B179" s="75"/>
      <c r="C179" s="75"/>
      <c r="D179" s="76"/>
      <c r="E179" s="238"/>
      <c r="F179" s="39"/>
    </row>
    <row r="180" spans="1:6" x14ac:dyDescent="0.25">
      <c r="A180" s="75"/>
      <c r="B180" s="75"/>
      <c r="C180" s="75"/>
      <c r="D180" s="76"/>
      <c r="E180" s="238"/>
      <c r="F180" s="39"/>
    </row>
    <row r="181" spans="1:6" x14ac:dyDescent="0.25">
      <c r="A181" s="75"/>
      <c r="B181" s="75"/>
      <c r="C181" s="75"/>
      <c r="D181" s="76"/>
      <c r="E181" s="238"/>
      <c r="F181" s="39"/>
    </row>
    <row r="182" spans="1:6" x14ac:dyDescent="0.25">
      <c r="A182" s="75"/>
      <c r="B182" s="75"/>
      <c r="C182" s="75"/>
      <c r="D182" s="76"/>
      <c r="E182" s="238"/>
      <c r="F182" s="39"/>
    </row>
    <row r="183" spans="1:6" x14ac:dyDescent="0.25">
      <c r="A183" s="75"/>
      <c r="B183" s="75"/>
      <c r="C183" s="75"/>
      <c r="D183" s="76"/>
      <c r="E183" s="238"/>
      <c r="F183" s="39"/>
    </row>
    <row r="184" spans="1:6" x14ac:dyDescent="0.25">
      <c r="A184" s="75"/>
      <c r="B184" s="75"/>
      <c r="C184" s="75"/>
      <c r="D184" s="76"/>
      <c r="E184" s="238"/>
      <c r="F184" s="39"/>
    </row>
    <row r="185" spans="1:6" x14ac:dyDescent="0.25">
      <c r="A185" s="75"/>
      <c r="B185" s="75"/>
      <c r="C185" s="75"/>
      <c r="D185" s="76"/>
      <c r="E185" s="238"/>
      <c r="F185" s="39"/>
    </row>
    <row r="186" spans="1:6" x14ac:dyDescent="0.25">
      <c r="A186" s="75"/>
      <c r="B186" s="75"/>
      <c r="C186" s="75"/>
      <c r="D186" s="76"/>
      <c r="E186" s="238"/>
      <c r="F186" s="39"/>
    </row>
    <row r="187" spans="1:6" x14ac:dyDescent="0.25">
      <c r="A187" s="75"/>
      <c r="B187" s="75"/>
      <c r="C187" s="75"/>
      <c r="D187" s="76"/>
      <c r="E187" s="238"/>
      <c r="F187" s="39"/>
    </row>
    <row r="188" spans="1:6" x14ac:dyDescent="0.25">
      <c r="A188" s="75"/>
      <c r="B188" s="75"/>
      <c r="C188" s="75"/>
      <c r="D188" s="76"/>
      <c r="E188" s="238"/>
      <c r="F188" s="39"/>
    </row>
    <row r="189" spans="1:6" x14ac:dyDescent="0.25">
      <c r="A189" s="75"/>
      <c r="B189" s="75"/>
      <c r="C189" s="75"/>
      <c r="D189" s="76"/>
      <c r="E189" s="238"/>
      <c r="F189" s="39"/>
    </row>
    <row r="190" spans="1:6" x14ac:dyDescent="0.25">
      <c r="A190" s="75"/>
      <c r="B190" s="75"/>
      <c r="C190" s="75"/>
      <c r="D190" s="76"/>
      <c r="E190" s="238"/>
      <c r="F190" s="39"/>
    </row>
    <row r="191" spans="1:6" x14ac:dyDescent="0.25">
      <c r="A191" s="75"/>
      <c r="B191" s="75"/>
      <c r="C191" s="75"/>
      <c r="D191" s="76"/>
      <c r="E191" s="238"/>
      <c r="F191" s="39"/>
    </row>
    <row r="192" spans="1:6" x14ac:dyDescent="0.25">
      <c r="A192" s="75"/>
      <c r="B192" s="75"/>
      <c r="C192" s="75"/>
      <c r="D192" s="76"/>
      <c r="E192" s="238"/>
      <c r="F192" s="39"/>
    </row>
    <row r="193" spans="1:6" x14ac:dyDescent="0.25">
      <c r="A193" s="75"/>
      <c r="B193" s="75"/>
      <c r="C193" s="75"/>
      <c r="D193" s="76"/>
      <c r="E193" s="238"/>
      <c r="F193" s="39"/>
    </row>
    <row r="194" spans="1:6" x14ac:dyDescent="0.25">
      <c r="A194" s="75"/>
      <c r="B194" s="75"/>
      <c r="C194" s="75"/>
      <c r="D194" s="76"/>
      <c r="E194" s="238"/>
      <c r="F194" s="39"/>
    </row>
    <row r="195" spans="1:6" x14ac:dyDescent="0.25">
      <c r="A195" s="75"/>
      <c r="B195" s="75"/>
      <c r="C195" s="75"/>
      <c r="D195" s="76"/>
      <c r="E195" s="238"/>
      <c r="F195" s="39"/>
    </row>
    <row r="196" spans="1:6" x14ac:dyDescent="0.25">
      <c r="A196" s="75"/>
      <c r="B196" s="75"/>
      <c r="C196" s="75"/>
      <c r="D196" s="76"/>
      <c r="E196" s="238"/>
      <c r="F196" s="39"/>
    </row>
    <row r="197" spans="1:6" x14ac:dyDescent="0.25">
      <c r="A197" s="75"/>
      <c r="B197" s="75"/>
      <c r="C197" s="75"/>
      <c r="D197" s="76"/>
      <c r="E197" s="238"/>
      <c r="F197" s="39"/>
    </row>
    <row r="198" spans="1:6" x14ac:dyDescent="0.25">
      <c r="A198" s="75"/>
      <c r="B198" s="75"/>
      <c r="C198" s="75"/>
      <c r="D198" s="76"/>
      <c r="E198" s="238"/>
      <c r="F198" s="39"/>
    </row>
    <row r="199" spans="1:6" x14ac:dyDescent="0.25">
      <c r="A199" s="75"/>
      <c r="B199" s="75"/>
      <c r="C199" s="75"/>
      <c r="D199" s="76"/>
      <c r="E199" s="238"/>
      <c r="F199" s="39"/>
    </row>
    <row r="200" spans="1:6" x14ac:dyDescent="0.25">
      <c r="A200" s="75"/>
      <c r="B200" s="75"/>
      <c r="C200" s="75"/>
      <c r="D200" s="76"/>
      <c r="E200" s="238"/>
      <c r="F200" s="39"/>
    </row>
    <row r="201" spans="1:6" x14ac:dyDescent="0.25">
      <c r="A201" s="75"/>
      <c r="B201" s="75"/>
      <c r="C201" s="75"/>
      <c r="D201" s="76"/>
      <c r="E201" s="238"/>
      <c r="F201" s="39"/>
    </row>
    <row r="202" spans="1:6" x14ac:dyDescent="0.25">
      <c r="A202" s="75"/>
      <c r="B202" s="75"/>
      <c r="C202" s="75"/>
      <c r="D202" s="76"/>
      <c r="E202" s="238"/>
      <c r="F202" s="39"/>
    </row>
    <row r="203" spans="1:6" x14ac:dyDescent="0.25">
      <c r="A203" s="75"/>
      <c r="B203" s="75"/>
      <c r="C203" s="75"/>
      <c r="D203" s="76"/>
      <c r="E203" s="238"/>
      <c r="F203" s="39"/>
    </row>
    <row r="204" spans="1:6" x14ac:dyDescent="0.25">
      <c r="A204" s="75"/>
      <c r="B204" s="75"/>
      <c r="C204" s="75"/>
      <c r="D204" s="76"/>
      <c r="E204" s="238"/>
      <c r="F204" s="39"/>
    </row>
    <row r="205" spans="1:6" x14ac:dyDescent="0.25">
      <c r="A205" s="75"/>
      <c r="B205" s="75"/>
      <c r="C205" s="75"/>
      <c r="D205" s="76"/>
      <c r="E205" s="238"/>
      <c r="F205" s="39"/>
    </row>
    <row r="206" spans="1:6" x14ac:dyDescent="0.25">
      <c r="A206" s="75"/>
      <c r="B206" s="75"/>
      <c r="C206" s="75"/>
      <c r="D206" s="76"/>
      <c r="E206" s="238"/>
      <c r="F206" s="39"/>
    </row>
    <row r="207" spans="1:6" x14ac:dyDescent="0.25">
      <c r="A207" s="75"/>
      <c r="B207" s="75"/>
      <c r="C207" s="75"/>
      <c r="D207" s="76"/>
      <c r="E207" s="238"/>
      <c r="F207" s="39"/>
    </row>
    <row r="208" spans="1:6" x14ac:dyDescent="0.25">
      <c r="A208" s="75"/>
      <c r="B208" s="75"/>
      <c r="C208" s="75"/>
      <c r="D208" s="76"/>
      <c r="E208" s="238"/>
      <c r="F208" s="39"/>
    </row>
    <row r="209" spans="1:6" x14ac:dyDescent="0.25">
      <c r="A209" s="75"/>
      <c r="B209" s="75"/>
      <c r="C209" s="75"/>
      <c r="D209" s="76"/>
      <c r="E209" s="238"/>
      <c r="F209" s="39"/>
    </row>
    <row r="210" spans="1:6" x14ac:dyDescent="0.25">
      <c r="A210" s="75"/>
      <c r="B210" s="75"/>
      <c r="C210" s="75"/>
      <c r="D210" s="76"/>
      <c r="E210" s="238"/>
      <c r="F210" s="39"/>
    </row>
    <row r="211" spans="1:6" x14ac:dyDescent="0.25">
      <c r="A211" s="75"/>
      <c r="B211" s="75"/>
      <c r="C211" s="75"/>
      <c r="D211" s="76"/>
      <c r="E211" s="238"/>
      <c r="F211" s="39"/>
    </row>
    <row r="212" spans="1:6" x14ac:dyDescent="0.25">
      <c r="A212" s="75"/>
      <c r="B212" s="75"/>
      <c r="C212" s="75"/>
      <c r="D212" s="76"/>
      <c r="E212" s="238"/>
      <c r="F212" s="39"/>
    </row>
    <row r="213" spans="1:6" x14ac:dyDescent="0.25">
      <c r="A213" s="75"/>
      <c r="B213" s="75"/>
      <c r="C213" s="75"/>
      <c r="D213" s="76"/>
      <c r="E213" s="238"/>
      <c r="F213" s="39"/>
    </row>
    <row r="214" spans="1:6" x14ac:dyDescent="0.25">
      <c r="A214" s="75"/>
      <c r="B214" s="75"/>
      <c r="C214" s="75"/>
      <c r="D214" s="76"/>
      <c r="E214" s="238"/>
      <c r="F214" s="39"/>
    </row>
    <row r="215" spans="1:6" x14ac:dyDescent="0.25">
      <c r="A215" s="75"/>
      <c r="B215" s="75"/>
      <c r="C215" s="75"/>
      <c r="D215" s="76"/>
      <c r="E215" s="238"/>
      <c r="F215" s="39"/>
    </row>
    <row r="216" spans="1:6" x14ac:dyDescent="0.25">
      <c r="A216" s="75"/>
      <c r="B216" s="75"/>
      <c r="C216" s="75"/>
      <c r="D216" s="76"/>
      <c r="E216" s="238"/>
      <c r="F216" s="39"/>
    </row>
    <row r="217" spans="1:6" x14ac:dyDescent="0.25">
      <c r="A217" s="75"/>
      <c r="B217" s="75"/>
      <c r="C217" s="75"/>
      <c r="D217" s="76"/>
      <c r="E217" s="238"/>
      <c r="F217" s="39"/>
    </row>
    <row r="218" spans="1:6" x14ac:dyDescent="0.25">
      <c r="A218" s="75"/>
      <c r="B218" s="75"/>
      <c r="C218" s="75"/>
      <c r="D218" s="76"/>
      <c r="E218" s="238"/>
      <c r="F218" s="39"/>
    </row>
    <row r="219" spans="1:6" x14ac:dyDescent="0.25">
      <c r="A219" s="75"/>
      <c r="B219" s="75"/>
      <c r="C219" s="75"/>
      <c r="D219" s="76"/>
      <c r="E219" s="238"/>
      <c r="F219" s="39"/>
    </row>
    <row r="220" spans="1:6" x14ac:dyDescent="0.25">
      <c r="A220" s="75"/>
      <c r="B220" s="75"/>
      <c r="C220" s="75"/>
      <c r="D220" s="76"/>
      <c r="E220" s="238"/>
      <c r="F220" s="39"/>
    </row>
    <row r="221" spans="1:6" x14ac:dyDescent="0.25">
      <c r="A221" s="75"/>
      <c r="B221" s="75"/>
      <c r="C221" s="75"/>
      <c r="D221" s="76"/>
      <c r="E221" s="238"/>
      <c r="F221" s="39"/>
    </row>
    <row r="222" spans="1:6" x14ac:dyDescent="0.25">
      <c r="A222" s="75"/>
      <c r="B222" s="75"/>
      <c r="C222" s="75"/>
      <c r="D222" s="76"/>
      <c r="E222" s="238"/>
      <c r="F222" s="39"/>
    </row>
    <row r="223" spans="1:6" x14ac:dyDescent="0.25">
      <c r="A223" s="75"/>
      <c r="B223" s="75"/>
      <c r="C223" s="75"/>
      <c r="D223" s="76"/>
      <c r="E223" s="238"/>
      <c r="F223" s="39"/>
    </row>
    <row r="224" spans="1:6" x14ac:dyDescent="0.25">
      <c r="A224" s="75"/>
      <c r="B224" s="75"/>
      <c r="C224" s="75"/>
      <c r="D224" s="76"/>
      <c r="E224" s="238"/>
      <c r="F224" s="39"/>
    </row>
    <row r="225" spans="1:6" x14ac:dyDescent="0.25">
      <c r="A225" s="75"/>
      <c r="B225" s="75"/>
      <c r="C225" s="75"/>
      <c r="D225" s="76"/>
      <c r="E225" s="238"/>
      <c r="F225" s="39"/>
    </row>
    <row r="226" spans="1:6" x14ac:dyDescent="0.25">
      <c r="A226" s="75"/>
      <c r="B226" s="75"/>
      <c r="C226" s="75"/>
      <c r="D226" s="76"/>
      <c r="E226" s="238"/>
      <c r="F226" s="39"/>
    </row>
    <row r="227" spans="1:6" x14ac:dyDescent="0.25">
      <c r="A227" s="75"/>
      <c r="B227" s="75"/>
      <c r="C227" s="75"/>
      <c r="D227" s="76"/>
      <c r="E227" s="238"/>
      <c r="F227" s="39"/>
    </row>
    <row r="228" spans="1:6" x14ac:dyDescent="0.25">
      <c r="A228" s="75"/>
      <c r="B228" s="75"/>
      <c r="C228" s="75"/>
      <c r="D228" s="76"/>
      <c r="E228" s="238"/>
      <c r="F228" s="39"/>
    </row>
    <row r="229" spans="1:6" x14ac:dyDescent="0.25">
      <c r="A229" s="75"/>
      <c r="B229" s="75"/>
      <c r="C229" s="75"/>
      <c r="D229" s="76"/>
      <c r="E229" s="238"/>
      <c r="F229" s="39"/>
    </row>
    <row r="230" spans="1:6" x14ac:dyDescent="0.25">
      <c r="A230" s="75"/>
      <c r="B230" s="75"/>
      <c r="C230" s="75"/>
      <c r="D230" s="76"/>
      <c r="E230" s="238"/>
      <c r="F230" s="39"/>
    </row>
    <row r="231" spans="1:6" x14ac:dyDescent="0.25">
      <c r="A231" s="75"/>
      <c r="B231" s="75"/>
      <c r="C231" s="75"/>
      <c r="D231" s="76"/>
      <c r="E231" s="238"/>
      <c r="F231" s="39"/>
    </row>
    <row r="232" spans="1:6" x14ac:dyDescent="0.25">
      <c r="A232" s="75"/>
      <c r="B232" s="75"/>
      <c r="C232" s="75"/>
      <c r="D232" s="76"/>
      <c r="E232" s="238"/>
      <c r="F232" s="39"/>
    </row>
    <row r="233" spans="1:6" x14ac:dyDescent="0.25">
      <c r="A233" s="75"/>
      <c r="B233" s="75"/>
      <c r="C233" s="75"/>
      <c r="D233" s="76"/>
      <c r="E233" s="238"/>
      <c r="F233" s="39"/>
    </row>
    <row r="234" spans="1:6" x14ac:dyDescent="0.25">
      <c r="A234" s="75"/>
      <c r="B234" s="75"/>
      <c r="C234" s="75"/>
      <c r="D234" s="76"/>
      <c r="E234" s="238"/>
      <c r="F234" s="39"/>
    </row>
    <row r="235" spans="1:6" x14ac:dyDescent="0.25">
      <c r="A235" s="75"/>
      <c r="B235" s="75"/>
      <c r="C235" s="75"/>
      <c r="D235" s="76"/>
      <c r="E235" s="238"/>
      <c r="F235" s="39"/>
    </row>
    <row r="236" spans="1:6" x14ac:dyDescent="0.25">
      <c r="A236" s="75"/>
      <c r="B236" s="75"/>
      <c r="C236" s="75"/>
      <c r="D236" s="76"/>
      <c r="E236" s="238"/>
      <c r="F236" s="39"/>
    </row>
    <row r="237" spans="1:6" x14ac:dyDescent="0.25">
      <c r="A237" s="75"/>
      <c r="B237" s="75"/>
      <c r="C237" s="75"/>
      <c r="D237" s="76"/>
      <c r="E237" s="238"/>
      <c r="F237" s="39"/>
    </row>
    <row r="238" spans="1:6" x14ac:dyDescent="0.25">
      <c r="A238" s="75"/>
      <c r="B238" s="75"/>
      <c r="C238" s="75"/>
      <c r="D238" s="76"/>
      <c r="E238" s="238"/>
      <c r="F238" s="39"/>
    </row>
    <row r="239" spans="1:6" x14ac:dyDescent="0.25">
      <c r="A239" s="75"/>
      <c r="B239" s="75"/>
      <c r="C239" s="75"/>
      <c r="D239" s="76"/>
      <c r="E239" s="238"/>
      <c r="F239" s="39"/>
    </row>
    <row r="240" spans="1:6" x14ac:dyDescent="0.25">
      <c r="A240" s="75"/>
      <c r="B240" s="75"/>
      <c r="C240" s="75"/>
      <c r="D240" s="76"/>
      <c r="E240" s="238"/>
      <c r="F240" s="39"/>
    </row>
    <row r="241" spans="1:6" x14ac:dyDescent="0.25">
      <c r="A241" s="75"/>
      <c r="B241" s="75"/>
      <c r="C241" s="75"/>
      <c r="D241" s="76"/>
      <c r="E241" s="238"/>
      <c r="F241" s="39"/>
    </row>
    <row r="242" spans="1:6" x14ac:dyDescent="0.25">
      <c r="A242" s="75"/>
      <c r="B242" s="75"/>
      <c r="C242" s="75"/>
      <c r="D242" s="76"/>
      <c r="E242" s="238"/>
      <c r="F242" s="39"/>
    </row>
    <row r="243" spans="1:6" x14ac:dyDescent="0.25">
      <c r="A243" s="75"/>
      <c r="B243" s="75"/>
      <c r="C243" s="75"/>
      <c r="D243" s="76"/>
      <c r="E243" s="238"/>
      <c r="F243" s="39"/>
    </row>
    <row r="244" spans="1:6" x14ac:dyDescent="0.25">
      <c r="A244" s="75"/>
      <c r="B244" s="75"/>
      <c r="C244" s="75"/>
      <c r="D244" s="76"/>
      <c r="E244" s="238"/>
      <c r="F244" s="39"/>
    </row>
    <row r="245" spans="1:6" x14ac:dyDescent="0.25">
      <c r="A245" s="75"/>
      <c r="B245" s="75"/>
      <c r="C245" s="75"/>
      <c r="D245" s="76"/>
      <c r="E245" s="238"/>
      <c r="F245" s="39"/>
    </row>
    <row r="246" spans="1:6" x14ac:dyDescent="0.25">
      <c r="A246" s="75"/>
      <c r="B246" s="75"/>
      <c r="C246" s="75"/>
      <c r="D246" s="76"/>
      <c r="E246" s="238"/>
      <c r="F246" s="39"/>
    </row>
    <row r="247" spans="1:6" x14ac:dyDescent="0.25">
      <c r="A247" s="75"/>
      <c r="B247" s="75"/>
      <c r="C247" s="75"/>
      <c r="D247" s="76"/>
      <c r="E247" s="238"/>
      <c r="F247" s="39"/>
    </row>
    <row r="248" spans="1:6" x14ac:dyDescent="0.25">
      <c r="A248" s="75"/>
      <c r="B248" s="75"/>
      <c r="C248" s="75"/>
      <c r="D248" s="76"/>
      <c r="E248" s="238"/>
      <c r="F248" s="39"/>
    </row>
    <row r="249" spans="1:6" x14ac:dyDescent="0.25">
      <c r="A249" s="75"/>
      <c r="B249" s="75"/>
      <c r="C249" s="75"/>
      <c r="D249" s="76"/>
      <c r="E249" s="238"/>
      <c r="F249" s="39"/>
    </row>
    <row r="250" spans="1:6" x14ac:dyDescent="0.25">
      <c r="A250" s="75"/>
      <c r="B250" s="75"/>
      <c r="C250" s="75"/>
      <c r="D250" s="76"/>
      <c r="E250" s="238"/>
      <c r="F250" s="39"/>
    </row>
    <row r="251" spans="1:6" x14ac:dyDescent="0.25">
      <c r="A251" s="75"/>
      <c r="B251" s="75"/>
      <c r="C251" s="75"/>
      <c r="D251" s="76"/>
      <c r="E251" s="238"/>
      <c r="F251" s="39"/>
    </row>
    <row r="252" spans="1:6" x14ac:dyDescent="0.25">
      <c r="A252" s="75"/>
      <c r="B252" s="75"/>
      <c r="C252" s="75"/>
      <c r="D252" s="76"/>
      <c r="E252" s="238"/>
      <c r="F252" s="39"/>
    </row>
    <row r="253" spans="1:6" x14ac:dyDescent="0.25">
      <c r="A253" s="75"/>
      <c r="B253" s="75"/>
      <c r="C253" s="75"/>
      <c r="D253" s="76"/>
      <c r="E253" s="238"/>
      <c r="F253" s="39"/>
    </row>
    <row r="254" spans="1:6" x14ac:dyDescent="0.25">
      <c r="A254" s="75"/>
      <c r="B254" s="75"/>
      <c r="C254" s="75"/>
      <c r="D254" s="76"/>
      <c r="E254" s="238"/>
      <c r="F254" s="39"/>
    </row>
    <row r="255" spans="1:6" x14ac:dyDescent="0.25">
      <c r="A255" s="75"/>
      <c r="B255" s="75"/>
      <c r="C255" s="75"/>
      <c r="D255" s="76"/>
      <c r="E255" s="238"/>
      <c r="F255" s="39"/>
    </row>
    <row r="256" spans="1:6" x14ac:dyDescent="0.25">
      <c r="A256" s="75"/>
      <c r="B256" s="75"/>
      <c r="C256" s="75"/>
      <c r="D256" s="76"/>
      <c r="E256" s="238"/>
      <c r="F256" s="39"/>
    </row>
    <row r="257" spans="1:6" x14ac:dyDescent="0.25">
      <c r="A257" s="75"/>
      <c r="B257" s="75"/>
      <c r="C257" s="75"/>
      <c r="D257" s="76"/>
      <c r="E257" s="238"/>
      <c r="F257" s="39"/>
    </row>
    <row r="258" spans="1:6" x14ac:dyDescent="0.25">
      <c r="A258" s="75"/>
      <c r="B258" s="75"/>
      <c r="C258" s="75"/>
      <c r="D258" s="76"/>
      <c r="E258" s="238"/>
      <c r="F258" s="39"/>
    </row>
    <row r="259" spans="1:6" x14ac:dyDescent="0.25">
      <c r="A259" s="75"/>
      <c r="B259" s="75"/>
      <c r="C259" s="75"/>
      <c r="D259" s="76"/>
      <c r="E259" s="238"/>
      <c r="F259" s="39"/>
    </row>
    <row r="260" spans="1:6" x14ac:dyDescent="0.25">
      <c r="A260" s="75"/>
      <c r="B260" s="75"/>
      <c r="C260" s="75"/>
      <c r="D260" s="76"/>
      <c r="E260" s="238"/>
      <c r="F260" s="39"/>
    </row>
    <row r="261" spans="1:6" x14ac:dyDescent="0.25">
      <c r="A261" s="75"/>
      <c r="B261" s="75"/>
      <c r="C261" s="75"/>
      <c r="D261" s="76"/>
      <c r="E261" s="238"/>
      <c r="F261" s="39"/>
    </row>
    <row r="262" spans="1:6" x14ac:dyDescent="0.25">
      <c r="A262" s="75"/>
      <c r="B262" s="75"/>
      <c r="C262" s="75"/>
      <c r="D262" s="76"/>
      <c r="E262" s="238"/>
      <c r="F262" s="39"/>
    </row>
    <row r="263" spans="1:6" x14ac:dyDescent="0.25">
      <c r="A263" s="75"/>
      <c r="B263" s="75"/>
      <c r="C263" s="75"/>
      <c r="D263" s="76"/>
      <c r="E263" s="238"/>
      <c r="F263" s="39"/>
    </row>
    <row r="264" spans="1:6" x14ac:dyDescent="0.25">
      <c r="A264" s="75"/>
      <c r="B264" s="75"/>
      <c r="C264" s="75"/>
      <c r="D264" s="76"/>
      <c r="E264" s="238"/>
      <c r="F264" s="39"/>
    </row>
    <row r="265" spans="1:6" x14ac:dyDescent="0.25">
      <c r="A265" s="75"/>
      <c r="B265" s="75"/>
      <c r="C265" s="75"/>
      <c r="D265" s="76"/>
      <c r="E265" s="238"/>
      <c r="F265" s="39"/>
    </row>
    <row r="266" spans="1:6" x14ac:dyDescent="0.25">
      <c r="A266" s="75"/>
      <c r="B266" s="75"/>
      <c r="C266" s="75"/>
      <c r="D266" s="76"/>
      <c r="E266" s="238"/>
      <c r="F266" s="39"/>
    </row>
    <row r="267" spans="1:6" x14ac:dyDescent="0.25">
      <c r="A267" s="75"/>
      <c r="B267" s="75"/>
      <c r="C267" s="75"/>
      <c r="D267" s="76"/>
      <c r="E267" s="238"/>
      <c r="F267" s="39"/>
    </row>
    <row r="268" spans="1:6" x14ac:dyDescent="0.25">
      <c r="A268" s="75"/>
      <c r="B268" s="75"/>
      <c r="C268" s="75"/>
      <c r="D268" s="76"/>
      <c r="E268" s="238"/>
      <c r="F268" s="39"/>
    </row>
    <row r="269" spans="1:6" x14ac:dyDescent="0.25">
      <c r="A269" s="75"/>
      <c r="B269" s="75"/>
      <c r="C269" s="75"/>
      <c r="D269" s="76"/>
      <c r="E269" s="238"/>
      <c r="F269" s="39"/>
    </row>
    <row r="270" spans="1:6" x14ac:dyDescent="0.25">
      <c r="A270" s="75"/>
      <c r="B270" s="75"/>
      <c r="C270" s="75"/>
      <c r="D270" s="76"/>
      <c r="E270" s="238"/>
      <c r="F270" s="39"/>
    </row>
    <row r="271" spans="1:6" x14ac:dyDescent="0.25">
      <c r="A271" s="75"/>
      <c r="B271" s="75"/>
      <c r="C271" s="75"/>
      <c r="D271" s="76"/>
      <c r="E271" s="238"/>
      <c r="F271" s="39"/>
    </row>
    <row r="272" spans="1:6" x14ac:dyDescent="0.25">
      <c r="A272" s="75"/>
      <c r="B272" s="75"/>
      <c r="C272" s="75"/>
      <c r="D272" s="76"/>
      <c r="E272" s="238"/>
      <c r="F272" s="39"/>
    </row>
    <row r="273" spans="1:6" x14ac:dyDescent="0.25">
      <c r="A273" s="75"/>
      <c r="B273" s="75"/>
      <c r="C273" s="75"/>
      <c r="D273" s="76"/>
      <c r="E273" s="238"/>
      <c r="F273" s="39"/>
    </row>
    <row r="274" spans="1:6" x14ac:dyDescent="0.25">
      <c r="A274" s="75"/>
      <c r="B274" s="75"/>
      <c r="C274" s="75"/>
      <c r="D274" s="76"/>
      <c r="E274" s="238"/>
      <c r="F274" s="39"/>
    </row>
    <row r="275" spans="1:6" x14ac:dyDescent="0.25">
      <c r="A275" s="75"/>
      <c r="B275" s="75"/>
      <c r="C275" s="75"/>
      <c r="D275" s="76"/>
      <c r="E275" s="238"/>
      <c r="F275" s="39"/>
    </row>
    <row r="276" spans="1:6" x14ac:dyDescent="0.25">
      <c r="A276" s="75"/>
      <c r="B276" s="75"/>
      <c r="C276" s="75"/>
      <c r="D276" s="76"/>
      <c r="E276" s="238"/>
      <c r="F276" s="39"/>
    </row>
    <row r="277" spans="1:6" x14ac:dyDescent="0.25">
      <c r="A277" s="75"/>
      <c r="B277" s="75"/>
      <c r="C277" s="75"/>
      <c r="D277" s="76"/>
      <c r="E277" s="238"/>
      <c r="F277" s="39"/>
    </row>
    <row r="278" spans="1:6" x14ac:dyDescent="0.25">
      <c r="A278" s="75"/>
      <c r="B278" s="75"/>
      <c r="C278" s="75"/>
      <c r="D278" s="76"/>
      <c r="E278" s="238"/>
      <c r="F278" s="39"/>
    </row>
    <row r="279" spans="1:6" x14ac:dyDescent="0.25">
      <c r="A279" s="75"/>
      <c r="B279" s="75"/>
      <c r="C279" s="75"/>
      <c r="D279" s="76"/>
      <c r="E279" s="238"/>
      <c r="F279" s="39"/>
    </row>
    <row r="280" spans="1:6" x14ac:dyDescent="0.25">
      <c r="A280" s="75"/>
      <c r="B280" s="75"/>
      <c r="C280" s="75"/>
      <c r="D280" s="76"/>
      <c r="E280" s="238"/>
      <c r="F280" s="39"/>
    </row>
    <row r="281" spans="1:6" x14ac:dyDescent="0.25">
      <c r="A281" s="75"/>
      <c r="B281" s="75"/>
      <c r="C281" s="75"/>
      <c r="D281" s="76"/>
      <c r="E281" s="238"/>
      <c r="F281" s="39"/>
    </row>
    <row r="282" spans="1:6" x14ac:dyDescent="0.25">
      <c r="A282" s="75"/>
      <c r="B282" s="75"/>
      <c r="C282" s="75"/>
      <c r="D282" s="76"/>
      <c r="E282" s="238"/>
      <c r="F282" s="39"/>
    </row>
    <row r="283" spans="1:6" x14ac:dyDescent="0.25">
      <c r="A283" s="75"/>
      <c r="B283" s="75"/>
      <c r="C283" s="75"/>
      <c r="D283" s="76"/>
      <c r="E283" s="238"/>
      <c r="F283" s="39"/>
    </row>
    <row r="284" spans="1:6" x14ac:dyDescent="0.25">
      <c r="A284" s="75"/>
      <c r="B284" s="75"/>
      <c r="C284" s="75"/>
      <c r="D284" s="76"/>
      <c r="E284" s="238"/>
      <c r="F284" s="39"/>
    </row>
    <row r="285" spans="1:6" x14ac:dyDescent="0.25">
      <c r="A285" s="75"/>
      <c r="B285" s="75"/>
      <c r="C285" s="75"/>
      <c r="D285" s="76"/>
      <c r="E285" s="238"/>
      <c r="F285" s="39"/>
    </row>
    <row r="286" spans="1:6" x14ac:dyDescent="0.25">
      <c r="A286" s="75"/>
      <c r="B286" s="75"/>
      <c r="C286" s="75"/>
      <c r="D286" s="76"/>
      <c r="E286" s="238"/>
      <c r="F286" s="39"/>
    </row>
    <row r="287" spans="1:6" x14ac:dyDescent="0.25">
      <c r="A287" s="75"/>
      <c r="B287" s="75"/>
      <c r="C287" s="75"/>
      <c r="D287" s="76"/>
      <c r="E287" s="238"/>
      <c r="F287" s="39"/>
    </row>
    <row r="288" spans="1:6" x14ac:dyDescent="0.25">
      <c r="A288" s="75"/>
      <c r="B288" s="75"/>
      <c r="C288" s="75"/>
      <c r="D288" s="76"/>
      <c r="E288" s="238"/>
      <c r="F288" s="39"/>
    </row>
    <row r="289" spans="1:6" x14ac:dyDescent="0.25">
      <c r="A289" s="75"/>
      <c r="B289" s="75"/>
      <c r="C289" s="75"/>
      <c r="D289" s="76"/>
      <c r="E289" s="238"/>
      <c r="F289" s="39"/>
    </row>
    <row r="290" spans="1:6" x14ac:dyDescent="0.25">
      <c r="A290" s="75"/>
      <c r="B290" s="75"/>
      <c r="C290" s="75"/>
      <c r="D290" s="76"/>
      <c r="E290" s="238"/>
      <c r="F290" s="39"/>
    </row>
    <row r="291" spans="1:6" x14ac:dyDescent="0.25">
      <c r="A291" s="75"/>
      <c r="B291" s="75"/>
      <c r="C291" s="75"/>
      <c r="D291" s="76"/>
      <c r="E291" s="238"/>
      <c r="F291" s="39"/>
    </row>
    <row r="292" spans="1:6" x14ac:dyDescent="0.25">
      <c r="A292" s="75"/>
      <c r="B292" s="75"/>
      <c r="C292" s="75"/>
      <c r="D292" s="76"/>
      <c r="E292" s="238"/>
      <c r="F292" s="39"/>
    </row>
    <row r="293" spans="1:6" x14ac:dyDescent="0.25">
      <c r="A293" s="75"/>
      <c r="B293" s="75"/>
      <c r="C293" s="75"/>
      <c r="D293" s="76"/>
      <c r="E293" s="238"/>
      <c r="F293" s="39"/>
    </row>
    <row r="294" spans="1:6" x14ac:dyDescent="0.25">
      <c r="A294" s="75"/>
      <c r="B294" s="75"/>
      <c r="C294" s="75"/>
      <c r="D294" s="76"/>
      <c r="E294" s="238"/>
      <c r="F294" s="39"/>
    </row>
    <row r="295" spans="1:6" x14ac:dyDescent="0.25">
      <c r="A295" s="75"/>
      <c r="B295" s="75"/>
      <c r="C295" s="75"/>
      <c r="D295" s="76"/>
      <c r="E295" s="238"/>
      <c r="F295" s="39"/>
    </row>
    <row r="296" spans="1:6" x14ac:dyDescent="0.25">
      <c r="A296" s="75"/>
      <c r="B296" s="75"/>
      <c r="C296" s="75"/>
      <c r="D296" s="76"/>
      <c r="E296" s="238"/>
      <c r="F296" s="39"/>
    </row>
    <row r="297" spans="1:6" x14ac:dyDescent="0.25">
      <c r="A297" s="75"/>
      <c r="B297" s="75"/>
      <c r="C297" s="75"/>
      <c r="D297" s="76"/>
      <c r="E297" s="238"/>
      <c r="F297" s="39"/>
    </row>
    <row r="298" spans="1:6" x14ac:dyDescent="0.25">
      <c r="A298" s="75"/>
      <c r="B298" s="75"/>
      <c r="C298" s="75"/>
      <c r="D298" s="76"/>
      <c r="E298" s="238"/>
      <c r="F298" s="39"/>
    </row>
    <row r="299" spans="1:6" x14ac:dyDescent="0.25">
      <c r="A299" s="75"/>
      <c r="B299" s="75"/>
      <c r="C299" s="75"/>
      <c r="D299" s="76"/>
      <c r="E299" s="238"/>
      <c r="F299" s="39"/>
    </row>
    <row r="300" spans="1:6" x14ac:dyDescent="0.25">
      <c r="A300" s="75"/>
      <c r="B300" s="75"/>
      <c r="C300" s="75"/>
      <c r="D300" s="76"/>
      <c r="E300" s="238"/>
      <c r="F300" s="39"/>
    </row>
    <row r="301" spans="1:6" x14ac:dyDescent="0.25">
      <c r="A301" s="75"/>
      <c r="B301" s="75"/>
      <c r="C301" s="75"/>
      <c r="D301" s="76"/>
      <c r="E301" s="238"/>
      <c r="F301" s="39"/>
    </row>
    <row r="302" spans="1:6" x14ac:dyDescent="0.25">
      <c r="A302" s="75"/>
      <c r="B302" s="75"/>
      <c r="C302" s="75"/>
      <c r="D302" s="76"/>
      <c r="E302" s="238"/>
      <c r="F302" s="39"/>
    </row>
    <row r="303" spans="1:6" x14ac:dyDescent="0.25">
      <c r="A303" s="75"/>
      <c r="B303" s="75"/>
      <c r="C303" s="75"/>
      <c r="D303" s="76"/>
      <c r="E303" s="238"/>
      <c r="F303" s="39"/>
    </row>
    <row r="304" spans="1:6" x14ac:dyDescent="0.25">
      <c r="A304" s="75"/>
      <c r="B304" s="75"/>
      <c r="C304" s="75"/>
      <c r="D304" s="76"/>
      <c r="E304" s="238"/>
      <c r="F304" s="39"/>
    </row>
    <row r="305" spans="1:6" x14ac:dyDescent="0.25">
      <c r="A305" s="75"/>
      <c r="B305" s="75"/>
      <c r="C305" s="75"/>
      <c r="D305" s="76"/>
      <c r="E305" s="238"/>
      <c r="F305" s="39"/>
    </row>
    <row r="306" spans="1:6" x14ac:dyDescent="0.25">
      <c r="A306" s="75"/>
      <c r="B306" s="75"/>
      <c r="C306" s="75"/>
      <c r="D306" s="76"/>
      <c r="E306" s="238"/>
      <c r="F306" s="39"/>
    </row>
    <row r="307" spans="1:6" x14ac:dyDescent="0.25">
      <c r="A307" s="75"/>
      <c r="B307" s="75"/>
      <c r="C307" s="75"/>
      <c r="D307" s="76"/>
      <c r="E307" s="238"/>
      <c r="F307" s="39"/>
    </row>
    <row r="308" spans="1:6" x14ac:dyDescent="0.25">
      <c r="A308" s="75"/>
      <c r="B308" s="75"/>
      <c r="C308" s="75"/>
      <c r="D308" s="76"/>
      <c r="E308" s="238"/>
      <c r="F308" s="39"/>
    </row>
    <row r="309" spans="1:6" x14ac:dyDescent="0.25">
      <c r="A309" s="75"/>
      <c r="B309" s="75"/>
      <c r="C309" s="75"/>
      <c r="D309" s="76"/>
      <c r="E309" s="238"/>
      <c r="F309" s="39"/>
    </row>
    <row r="310" spans="1:6" x14ac:dyDescent="0.25">
      <c r="A310" s="75"/>
      <c r="B310" s="75"/>
      <c r="C310" s="75"/>
      <c r="D310" s="76"/>
      <c r="E310" s="238"/>
      <c r="F310" s="39"/>
    </row>
    <row r="311" spans="1:6" x14ac:dyDescent="0.25">
      <c r="A311" s="75"/>
      <c r="B311" s="75"/>
      <c r="C311" s="75"/>
      <c r="D311" s="76"/>
      <c r="E311" s="238"/>
      <c r="F311" s="39"/>
    </row>
    <row r="312" spans="1:6" x14ac:dyDescent="0.25">
      <c r="A312" s="75"/>
      <c r="B312" s="75"/>
      <c r="C312" s="75"/>
      <c r="D312" s="76"/>
      <c r="E312" s="238"/>
      <c r="F312" s="39"/>
    </row>
    <row r="313" spans="1:6" x14ac:dyDescent="0.25">
      <c r="A313" s="75"/>
      <c r="B313" s="75"/>
      <c r="C313" s="75"/>
      <c r="D313" s="76"/>
      <c r="E313" s="238"/>
      <c r="F313" s="39"/>
    </row>
    <row r="314" spans="1:6" x14ac:dyDescent="0.25">
      <c r="A314" s="75"/>
      <c r="B314" s="75"/>
      <c r="C314" s="75"/>
      <c r="D314" s="76"/>
      <c r="E314" s="238"/>
      <c r="F314" s="39"/>
    </row>
    <row r="315" spans="1:6" x14ac:dyDescent="0.25">
      <c r="A315" s="75"/>
      <c r="B315" s="75"/>
      <c r="C315" s="75"/>
      <c r="D315" s="76"/>
      <c r="E315" s="238"/>
      <c r="F315" s="39"/>
    </row>
    <row r="316" spans="1:6" x14ac:dyDescent="0.25">
      <c r="A316" s="75"/>
      <c r="B316" s="75"/>
      <c r="C316" s="75"/>
      <c r="D316" s="76"/>
      <c r="E316" s="238"/>
      <c r="F316" s="39"/>
    </row>
    <row r="317" spans="1:6" x14ac:dyDescent="0.25">
      <c r="A317" s="75"/>
      <c r="B317" s="75"/>
      <c r="C317" s="75"/>
      <c r="D317" s="76"/>
      <c r="E317" s="238"/>
      <c r="F317" s="39"/>
    </row>
    <row r="318" spans="1:6" x14ac:dyDescent="0.25">
      <c r="A318" s="75"/>
      <c r="B318" s="75"/>
      <c r="C318" s="75"/>
      <c r="D318" s="76"/>
      <c r="E318" s="238"/>
      <c r="F318" s="39"/>
    </row>
    <row r="319" spans="1:6" x14ac:dyDescent="0.25">
      <c r="A319" s="75"/>
      <c r="B319" s="75"/>
      <c r="C319" s="75"/>
      <c r="D319" s="76"/>
      <c r="E319" s="238"/>
      <c r="F319" s="39"/>
    </row>
    <row r="320" spans="1:6" x14ac:dyDescent="0.25">
      <c r="A320" s="75"/>
      <c r="B320" s="75"/>
      <c r="C320" s="75"/>
      <c r="D320" s="76"/>
      <c r="E320" s="238"/>
      <c r="F320" s="39"/>
    </row>
    <row r="321" spans="1:6" x14ac:dyDescent="0.25">
      <c r="A321" s="75"/>
      <c r="B321" s="75"/>
      <c r="C321" s="75"/>
      <c r="D321" s="76"/>
      <c r="E321" s="238"/>
      <c r="F321" s="39"/>
    </row>
    <row r="322" spans="1:6" x14ac:dyDescent="0.25">
      <c r="A322" s="75"/>
      <c r="B322" s="75"/>
      <c r="C322" s="75"/>
      <c r="D322" s="76"/>
      <c r="E322" s="238"/>
      <c r="F322" s="39"/>
    </row>
    <row r="323" spans="1:6" x14ac:dyDescent="0.25">
      <c r="A323" s="75"/>
      <c r="B323" s="75"/>
      <c r="C323" s="75"/>
      <c r="D323" s="76"/>
      <c r="E323" s="238"/>
      <c r="F323" s="39"/>
    </row>
    <row r="324" spans="1:6" x14ac:dyDescent="0.25">
      <c r="A324" s="75"/>
      <c r="B324" s="75"/>
      <c r="C324" s="75"/>
      <c r="D324" s="76"/>
      <c r="E324" s="238"/>
      <c r="F324" s="39"/>
    </row>
    <row r="325" spans="1:6" x14ac:dyDescent="0.25">
      <c r="A325" s="75"/>
      <c r="B325" s="75"/>
      <c r="C325" s="75"/>
      <c r="D325" s="76"/>
      <c r="E325" s="238"/>
      <c r="F325" s="39"/>
    </row>
    <row r="326" spans="1:6" x14ac:dyDescent="0.25">
      <c r="A326" s="75"/>
      <c r="B326" s="75"/>
      <c r="C326" s="75"/>
      <c r="D326" s="76"/>
      <c r="E326" s="238"/>
      <c r="F326" s="39"/>
    </row>
    <row r="327" spans="1:6" x14ac:dyDescent="0.25">
      <c r="A327" s="75"/>
      <c r="B327" s="75"/>
      <c r="C327" s="75"/>
      <c r="D327" s="76"/>
      <c r="E327" s="238"/>
      <c r="F327" s="39"/>
    </row>
    <row r="328" spans="1:6" x14ac:dyDescent="0.25">
      <c r="A328" s="75"/>
      <c r="B328" s="75"/>
      <c r="C328" s="75"/>
      <c r="D328" s="76"/>
      <c r="E328" s="238"/>
      <c r="F328" s="39"/>
    </row>
    <row r="329" spans="1:6" x14ac:dyDescent="0.25">
      <c r="A329" s="75"/>
      <c r="B329" s="75"/>
      <c r="C329" s="75"/>
      <c r="D329" s="76"/>
      <c r="E329" s="238"/>
      <c r="F329" s="39"/>
    </row>
    <row r="330" spans="1:6" x14ac:dyDescent="0.25">
      <c r="A330" s="75"/>
      <c r="B330" s="75"/>
      <c r="C330" s="75"/>
      <c r="D330" s="76"/>
      <c r="E330" s="238"/>
      <c r="F330" s="39"/>
    </row>
    <row r="331" spans="1:6" x14ac:dyDescent="0.25">
      <c r="A331" s="75"/>
      <c r="B331" s="75"/>
      <c r="C331" s="75"/>
      <c r="D331" s="76"/>
      <c r="E331" s="238"/>
      <c r="F331" s="39"/>
    </row>
    <row r="332" spans="1:6" x14ac:dyDescent="0.25">
      <c r="A332" s="75"/>
      <c r="B332" s="75"/>
      <c r="C332" s="75"/>
      <c r="D332" s="76"/>
      <c r="E332" s="238"/>
      <c r="F332" s="39"/>
    </row>
    <row r="333" spans="1:6" x14ac:dyDescent="0.25">
      <c r="A333" s="75"/>
      <c r="B333" s="75"/>
      <c r="C333" s="75"/>
      <c r="D333" s="76"/>
      <c r="E333" s="238"/>
      <c r="F333" s="39"/>
    </row>
    <row r="334" spans="1:6" x14ac:dyDescent="0.25">
      <c r="A334" s="75"/>
      <c r="B334" s="75"/>
      <c r="C334" s="75"/>
      <c r="D334" s="76"/>
      <c r="E334" s="238"/>
      <c r="F334" s="39"/>
    </row>
    <row r="335" spans="1:6" x14ac:dyDescent="0.25">
      <c r="A335" s="75"/>
      <c r="B335" s="75"/>
      <c r="C335" s="75"/>
      <c r="D335" s="76"/>
      <c r="E335" s="238"/>
      <c r="F335" s="39"/>
    </row>
    <row r="336" spans="1:6" x14ac:dyDescent="0.25">
      <c r="A336" s="75"/>
      <c r="B336" s="75"/>
      <c r="C336" s="75"/>
      <c r="D336" s="76"/>
      <c r="E336" s="238"/>
      <c r="F336" s="39"/>
    </row>
    <row r="337" spans="1:6" x14ac:dyDescent="0.25">
      <c r="A337" s="75"/>
      <c r="B337" s="75"/>
      <c r="C337" s="75"/>
      <c r="D337" s="76"/>
      <c r="E337" s="238"/>
      <c r="F337" s="39"/>
    </row>
    <row r="338" spans="1:6" x14ac:dyDescent="0.25">
      <c r="A338" s="75"/>
      <c r="B338" s="75"/>
      <c r="C338" s="75"/>
      <c r="D338" s="76"/>
      <c r="E338" s="238"/>
      <c r="F338" s="39"/>
    </row>
    <row r="339" spans="1:6" x14ac:dyDescent="0.25">
      <c r="A339" s="75"/>
      <c r="B339" s="75"/>
      <c r="C339" s="75"/>
      <c r="D339" s="76"/>
      <c r="E339" s="238"/>
      <c r="F339" s="39"/>
    </row>
    <row r="340" spans="1:6" x14ac:dyDescent="0.25">
      <c r="A340" s="75"/>
      <c r="B340" s="75"/>
      <c r="C340" s="75"/>
      <c r="D340" s="76"/>
      <c r="E340" s="238"/>
      <c r="F340" s="39"/>
    </row>
    <row r="341" spans="1:6" x14ac:dyDescent="0.25">
      <c r="A341" s="75"/>
      <c r="B341" s="75"/>
      <c r="C341" s="75"/>
      <c r="D341" s="76"/>
      <c r="E341" s="238"/>
      <c r="F341" s="39"/>
    </row>
    <row r="342" spans="1:6" x14ac:dyDescent="0.25">
      <c r="A342" s="75"/>
      <c r="B342" s="75"/>
      <c r="C342" s="75"/>
      <c r="D342" s="76"/>
      <c r="E342" s="238"/>
      <c r="F342" s="39"/>
    </row>
    <row r="343" spans="1:6" x14ac:dyDescent="0.25">
      <c r="A343" s="75"/>
      <c r="B343" s="75"/>
      <c r="C343" s="75"/>
      <c r="D343" s="76"/>
      <c r="E343" s="238"/>
      <c r="F343" s="39"/>
    </row>
    <row r="344" spans="1:6" x14ac:dyDescent="0.25">
      <c r="A344" s="75"/>
      <c r="B344" s="75"/>
      <c r="C344" s="75"/>
      <c r="D344" s="76"/>
      <c r="E344" s="238"/>
      <c r="F344" s="39"/>
    </row>
    <row r="345" spans="1:6" x14ac:dyDescent="0.25">
      <c r="A345" s="75"/>
      <c r="B345" s="75"/>
      <c r="C345" s="75"/>
      <c r="D345" s="76"/>
      <c r="E345" s="238"/>
      <c r="F345" s="39"/>
    </row>
    <row r="346" spans="1:6" x14ac:dyDescent="0.25">
      <c r="A346" s="75"/>
      <c r="B346" s="75"/>
      <c r="C346" s="75"/>
      <c r="D346" s="76"/>
      <c r="E346" s="238"/>
      <c r="F346" s="39"/>
    </row>
    <row r="347" spans="1:6" x14ac:dyDescent="0.25">
      <c r="A347" s="75"/>
      <c r="B347" s="75"/>
      <c r="C347" s="75"/>
      <c r="D347" s="76"/>
      <c r="E347" s="238"/>
      <c r="F347" s="39"/>
    </row>
    <row r="348" spans="1:6" x14ac:dyDescent="0.25">
      <c r="A348" s="75"/>
      <c r="B348" s="75"/>
      <c r="C348" s="75"/>
      <c r="D348" s="76"/>
      <c r="E348" s="238"/>
      <c r="F348" s="39"/>
    </row>
    <row r="349" spans="1:6" x14ac:dyDescent="0.25">
      <c r="A349" s="75"/>
      <c r="B349" s="75"/>
      <c r="C349" s="75"/>
      <c r="D349" s="76"/>
      <c r="E349" s="238"/>
      <c r="F349" s="39"/>
    </row>
    <row r="350" spans="1:6" x14ac:dyDescent="0.25">
      <c r="A350" s="75"/>
      <c r="B350" s="75"/>
      <c r="C350" s="75"/>
      <c r="D350" s="76"/>
      <c r="E350" s="238"/>
      <c r="F350" s="39"/>
    </row>
    <row r="351" spans="1:6" x14ac:dyDescent="0.25">
      <c r="A351" s="75"/>
      <c r="B351" s="75"/>
      <c r="C351" s="75"/>
      <c r="D351" s="76"/>
      <c r="E351" s="238"/>
      <c r="F351" s="39"/>
    </row>
    <row r="352" spans="1:6" x14ac:dyDescent="0.25">
      <c r="A352" s="75"/>
      <c r="B352" s="75"/>
      <c r="C352" s="75"/>
      <c r="D352" s="76"/>
      <c r="E352" s="238"/>
      <c r="F352" s="39"/>
    </row>
    <row r="353" spans="1:6" x14ac:dyDescent="0.25">
      <c r="A353" s="75"/>
      <c r="B353" s="75"/>
      <c r="C353" s="75"/>
      <c r="D353" s="76"/>
      <c r="E353" s="238"/>
      <c r="F353" s="39"/>
    </row>
    <row r="354" spans="1:6" x14ac:dyDescent="0.25">
      <c r="A354" s="75"/>
      <c r="B354" s="75"/>
      <c r="C354" s="75"/>
      <c r="D354" s="76"/>
      <c r="E354" s="238"/>
      <c r="F354" s="39"/>
    </row>
    <row r="355" spans="1:6" x14ac:dyDescent="0.25">
      <c r="A355" s="75"/>
      <c r="B355" s="75"/>
      <c r="C355" s="75"/>
      <c r="D355" s="76"/>
      <c r="E355" s="238"/>
      <c r="F355" s="39"/>
    </row>
    <row r="356" spans="1:6" x14ac:dyDescent="0.25">
      <c r="A356" s="75"/>
      <c r="B356" s="75"/>
      <c r="C356" s="75"/>
      <c r="D356" s="76"/>
      <c r="E356" s="238"/>
      <c r="F356" s="39"/>
    </row>
    <row r="357" spans="1:6" x14ac:dyDescent="0.25">
      <c r="A357" s="75"/>
      <c r="B357" s="75"/>
      <c r="C357" s="75"/>
      <c r="D357" s="76"/>
      <c r="E357" s="238"/>
      <c r="F357" s="39"/>
    </row>
    <row r="358" spans="1:6" x14ac:dyDescent="0.25">
      <c r="A358" s="75"/>
      <c r="B358" s="75"/>
      <c r="C358" s="75"/>
      <c r="D358" s="76"/>
      <c r="E358" s="238"/>
      <c r="F358" s="39"/>
    </row>
    <row r="359" spans="1:6" x14ac:dyDescent="0.25">
      <c r="A359" s="75"/>
      <c r="B359" s="75"/>
      <c r="C359" s="75"/>
      <c r="D359" s="76"/>
      <c r="E359" s="238"/>
      <c r="F359" s="39"/>
    </row>
    <row r="360" spans="1:6" x14ac:dyDescent="0.25">
      <c r="A360" s="75"/>
      <c r="B360" s="75"/>
      <c r="C360" s="75"/>
      <c r="D360" s="76"/>
      <c r="E360" s="238"/>
      <c r="F360" s="39"/>
    </row>
    <row r="361" spans="1:6" x14ac:dyDescent="0.25">
      <c r="A361" s="75"/>
      <c r="B361" s="75"/>
      <c r="C361" s="75"/>
      <c r="D361" s="76"/>
      <c r="E361" s="238"/>
      <c r="F361" s="39"/>
    </row>
    <row r="362" spans="1:6" x14ac:dyDescent="0.25">
      <c r="A362" s="75"/>
      <c r="B362" s="75"/>
      <c r="C362" s="75"/>
      <c r="D362" s="76"/>
      <c r="E362" s="238"/>
      <c r="F362" s="39"/>
    </row>
    <row r="363" spans="1:6" x14ac:dyDescent="0.25">
      <c r="A363" s="75"/>
      <c r="B363" s="75"/>
      <c r="C363" s="75"/>
      <c r="D363" s="76"/>
      <c r="E363" s="238"/>
      <c r="F363" s="39"/>
    </row>
    <row r="364" spans="1:6" x14ac:dyDescent="0.25">
      <c r="A364" s="75"/>
      <c r="B364" s="75"/>
      <c r="C364" s="75"/>
      <c r="D364" s="76"/>
      <c r="E364" s="238"/>
      <c r="F364" s="39"/>
    </row>
    <row r="365" spans="1:6" x14ac:dyDescent="0.25">
      <c r="A365" s="75"/>
      <c r="B365" s="75"/>
      <c r="C365" s="75"/>
      <c r="D365" s="76"/>
      <c r="E365" s="238"/>
      <c r="F365" s="39"/>
    </row>
    <row r="366" spans="1:6" x14ac:dyDescent="0.25">
      <c r="A366" s="75"/>
      <c r="B366" s="75"/>
      <c r="C366" s="75"/>
      <c r="D366" s="76"/>
      <c r="E366" s="238"/>
      <c r="F366" s="39"/>
    </row>
    <row r="367" spans="1:6" x14ac:dyDescent="0.25">
      <c r="A367" s="75"/>
      <c r="B367" s="75"/>
      <c r="C367" s="75"/>
      <c r="D367" s="76"/>
      <c r="E367" s="238"/>
      <c r="F367" s="39"/>
    </row>
    <row r="368" spans="1:6" x14ac:dyDescent="0.25">
      <c r="A368" s="75"/>
      <c r="B368" s="75"/>
      <c r="C368" s="75"/>
      <c r="D368" s="76"/>
      <c r="E368" s="238"/>
      <c r="F368" s="39"/>
    </row>
    <row r="369" spans="1:6" x14ac:dyDescent="0.25">
      <c r="A369" s="75"/>
      <c r="B369" s="75"/>
      <c r="C369" s="75"/>
      <c r="D369" s="76"/>
      <c r="E369" s="238"/>
      <c r="F369" s="39"/>
    </row>
    <row r="370" spans="1:6" x14ac:dyDescent="0.25">
      <c r="A370" s="75"/>
      <c r="B370" s="75"/>
      <c r="C370" s="75"/>
      <c r="D370" s="76"/>
      <c r="E370" s="238"/>
      <c r="F370" s="39"/>
    </row>
    <row r="371" spans="1:6" x14ac:dyDescent="0.25">
      <c r="A371" s="75"/>
      <c r="B371" s="75"/>
      <c r="C371" s="75"/>
      <c r="D371" s="76"/>
      <c r="E371" s="238"/>
      <c r="F371" s="39"/>
    </row>
    <row r="372" spans="1:6" x14ac:dyDescent="0.25">
      <c r="A372" s="75"/>
      <c r="B372" s="75"/>
      <c r="C372" s="75"/>
      <c r="D372" s="76"/>
      <c r="E372" s="238"/>
      <c r="F372" s="39"/>
    </row>
    <row r="373" spans="1:6" x14ac:dyDescent="0.25">
      <c r="A373" s="75"/>
      <c r="B373" s="75"/>
      <c r="C373" s="75"/>
      <c r="D373" s="76"/>
      <c r="E373" s="238"/>
      <c r="F373" s="39"/>
    </row>
    <row r="374" spans="1:6" x14ac:dyDescent="0.25">
      <c r="A374" s="75"/>
      <c r="B374" s="75"/>
      <c r="C374" s="75"/>
      <c r="D374" s="76"/>
      <c r="E374" s="238"/>
      <c r="F374" s="39"/>
    </row>
    <row r="375" spans="1:6" x14ac:dyDescent="0.25">
      <c r="A375" s="75"/>
      <c r="B375" s="75"/>
      <c r="C375" s="75"/>
      <c r="D375" s="76"/>
      <c r="E375" s="238"/>
      <c r="F375" s="39"/>
    </row>
    <row r="376" spans="1:6" x14ac:dyDescent="0.25">
      <c r="A376" s="75"/>
      <c r="B376" s="75"/>
      <c r="C376" s="75"/>
      <c r="D376" s="76"/>
      <c r="E376" s="238"/>
      <c r="F376" s="39"/>
    </row>
    <row r="377" spans="1:6" x14ac:dyDescent="0.25">
      <c r="A377" s="75"/>
      <c r="B377" s="75"/>
      <c r="C377" s="75"/>
      <c r="D377" s="76"/>
      <c r="E377" s="238"/>
      <c r="F377" s="39"/>
    </row>
    <row r="378" spans="1:6" x14ac:dyDescent="0.25">
      <c r="A378" s="75"/>
      <c r="B378" s="75"/>
      <c r="C378" s="75"/>
      <c r="D378" s="76"/>
      <c r="E378" s="238"/>
      <c r="F378" s="39"/>
    </row>
    <row r="379" spans="1:6" x14ac:dyDescent="0.25">
      <c r="A379" s="75"/>
      <c r="B379" s="75"/>
      <c r="C379" s="75"/>
      <c r="D379" s="76"/>
      <c r="E379" s="238"/>
      <c r="F379" s="39"/>
    </row>
    <row r="380" spans="1:6" x14ac:dyDescent="0.25">
      <c r="A380" s="75"/>
      <c r="B380" s="75"/>
      <c r="C380" s="75"/>
      <c r="D380" s="76"/>
      <c r="E380" s="238"/>
      <c r="F380" s="39"/>
    </row>
    <row r="381" spans="1:6" x14ac:dyDescent="0.25">
      <c r="A381" s="75"/>
      <c r="B381" s="75"/>
      <c r="C381" s="75"/>
      <c r="D381" s="76"/>
      <c r="E381" s="238"/>
      <c r="F381" s="39"/>
    </row>
    <row r="382" spans="1:6" x14ac:dyDescent="0.25">
      <c r="A382" s="75"/>
      <c r="B382" s="75"/>
      <c r="C382" s="75"/>
      <c r="D382" s="76"/>
      <c r="E382" s="238"/>
      <c r="F382" s="39"/>
    </row>
    <row r="383" spans="1:6" x14ac:dyDescent="0.25">
      <c r="A383" s="75"/>
      <c r="B383" s="75"/>
      <c r="C383" s="75"/>
      <c r="D383" s="76"/>
      <c r="E383" s="238"/>
      <c r="F383" s="39"/>
    </row>
    <row r="384" spans="1:6" x14ac:dyDescent="0.25">
      <c r="A384" s="75"/>
      <c r="B384" s="75"/>
      <c r="C384" s="75"/>
      <c r="D384" s="76"/>
      <c r="E384" s="238"/>
      <c r="F384" s="39"/>
    </row>
    <row r="385" spans="1:6" x14ac:dyDescent="0.25">
      <c r="A385" s="75"/>
      <c r="B385" s="75"/>
      <c r="C385" s="75"/>
      <c r="D385" s="76"/>
      <c r="E385" s="238"/>
      <c r="F385" s="39"/>
    </row>
    <row r="386" spans="1:6" x14ac:dyDescent="0.25">
      <c r="A386" s="75"/>
      <c r="B386" s="75"/>
      <c r="C386" s="75"/>
      <c r="D386" s="76"/>
      <c r="E386" s="238"/>
      <c r="F386" s="39"/>
    </row>
    <row r="387" spans="1:6" x14ac:dyDescent="0.25">
      <c r="A387" s="75"/>
      <c r="B387" s="75"/>
      <c r="C387" s="75"/>
      <c r="D387" s="76"/>
      <c r="E387" s="238"/>
      <c r="F387" s="39"/>
    </row>
    <row r="388" spans="1:6" x14ac:dyDescent="0.25">
      <c r="A388" s="75"/>
      <c r="B388" s="75"/>
      <c r="C388" s="75"/>
      <c r="D388" s="76"/>
      <c r="E388" s="238"/>
      <c r="F388" s="39"/>
    </row>
    <row r="389" spans="1:6" x14ac:dyDescent="0.25">
      <c r="A389" s="75"/>
      <c r="B389" s="75"/>
      <c r="C389" s="75"/>
      <c r="D389" s="76"/>
      <c r="E389" s="238"/>
      <c r="F389" s="39"/>
    </row>
    <row r="390" spans="1:6" x14ac:dyDescent="0.25">
      <c r="A390" s="75"/>
      <c r="B390" s="75"/>
      <c r="C390" s="75"/>
      <c r="D390" s="76"/>
      <c r="E390" s="238"/>
      <c r="F390" s="39"/>
    </row>
    <row r="391" spans="1:6" x14ac:dyDescent="0.25">
      <c r="A391" s="75"/>
      <c r="B391" s="75"/>
      <c r="C391" s="75"/>
      <c r="D391" s="76"/>
      <c r="E391" s="238"/>
      <c r="F391" s="39"/>
    </row>
    <row r="392" spans="1:6" x14ac:dyDescent="0.25">
      <c r="A392" s="75"/>
      <c r="B392" s="75"/>
      <c r="C392" s="75"/>
      <c r="D392" s="76"/>
      <c r="E392" s="238"/>
      <c r="F392" s="39"/>
    </row>
    <row r="393" spans="1:6" x14ac:dyDescent="0.25">
      <c r="A393" s="75"/>
      <c r="B393" s="75"/>
      <c r="C393" s="75"/>
      <c r="D393" s="76"/>
      <c r="E393" s="238"/>
      <c r="F393" s="39"/>
    </row>
    <row r="394" spans="1:6" x14ac:dyDescent="0.25">
      <c r="A394" s="75"/>
      <c r="B394" s="75"/>
      <c r="C394" s="75"/>
      <c r="D394" s="76"/>
      <c r="E394" s="238"/>
      <c r="F394" s="39"/>
    </row>
    <row r="395" spans="1:6" x14ac:dyDescent="0.25">
      <c r="A395" s="75"/>
      <c r="B395" s="75"/>
      <c r="C395" s="75"/>
      <c r="D395" s="76"/>
      <c r="E395" s="238"/>
      <c r="F395" s="39"/>
    </row>
    <row r="396" spans="1:6" x14ac:dyDescent="0.25">
      <c r="A396" s="75"/>
      <c r="B396" s="75"/>
      <c r="C396" s="75"/>
      <c r="D396" s="76"/>
      <c r="E396" s="238"/>
      <c r="F396" s="39"/>
    </row>
    <row r="397" spans="1:6" x14ac:dyDescent="0.25">
      <c r="A397" s="75"/>
      <c r="B397" s="75"/>
      <c r="C397" s="75"/>
      <c r="D397" s="76"/>
      <c r="E397" s="238"/>
      <c r="F397" s="39"/>
    </row>
    <row r="398" spans="1:6" x14ac:dyDescent="0.25">
      <c r="A398" s="75"/>
      <c r="B398" s="75"/>
      <c r="C398" s="75"/>
      <c r="D398" s="76"/>
      <c r="E398" s="238"/>
      <c r="F398" s="39"/>
    </row>
    <row r="399" spans="1:6" x14ac:dyDescent="0.25">
      <c r="A399" s="75"/>
      <c r="B399" s="75"/>
      <c r="C399" s="75"/>
      <c r="D399" s="76"/>
      <c r="E399" s="238"/>
      <c r="F399" s="39"/>
    </row>
    <row r="400" spans="1:6" x14ac:dyDescent="0.25">
      <c r="A400" s="75"/>
      <c r="B400" s="75"/>
      <c r="C400" s="75"/>
      <c r="D400" s="76"/>
      <c r="E400" s="238"/>
      <c r="F400" s="39"/>
    </row>
    <row r="401" spans="1:6" x14ac:dyDescent="0.25">
      <c r="A401" s="75"/>
      <c r="B401" s="75"/>
      <c r="C401" s="75"/>
      <c r="D401" s="76"/>
      <c r="E401" s="238"/>
      <c r="F401" s="39"/>
    </row>
    <row r="402" spans="1:6" x14ac:dyDescent="0.25">
      <c r="A402" s="75"/>
      <c r="B402" s="75"/>
      <c r="C402" s="75"/>
      <c r="D402" s="76"/>
      <c r="E402" s="238"/>
      <c r="F402" s="39"/>
    </row>
    <row r="403" spans="1:6" x14ac:dyDescent="0.25">
      <c r="A403" s="75"/>
      <c r="B403" s="75"/>
      <c r="C403" s="75"/>
      <c r="D403" s="76"/>
      <c r="E403" s="238"/>
      <c r="F403" s="39"/>
    </row>
    <row r="404" spans="1:6" x14ac:dyDescent="0.25">
      <c r="A404" s="75"/>
      <c r="B404" s="75"/>
      <c r="C404" s="75"/>
      <c r="D404" s="76"/>
      <c r="E404" s="238"/>
      <c r="F404" s="39"/>
    </row>
    <row r="405" spans="1:6" x14ac:dyDescent="0.25">
      <c r="A405" s="75"/>
      <c r="B405" s="75"/>
      <c r="C405" s="75"/>
      <c r="D405" s="76"/>
      <c r="E405" s="238"/>
      <c r="F405" s="39"/>
    </row>
    <row r="406" spans="1:6" x14ac:dyDescent="0.25">
      <c r="A406" s="75"/>
      <c r="B406" s="75"/>
      <c r="C406" s="75"/>
      <c r="D406" s="76"/>
      <c r="E406" s="238"/>
      <c r="F406" s="39"/>
    </row>
    <row r="407" spans="1:6" x14ac:dyDescent="0.25">
      <c r="A407" s="75"/>
      <c r="B407" s="75"/>
      <c r="C407" s="75"/>
      <c r="D407" s="76"/>
      <c r="E407" s="238"/>
      <c r="F407" s="39"/>
    </row>
    <row r="408" spans="1:6" x14ac:dyDescent="0.25">
      <c r="A408" s="75"/>
      <c r="B408" s="75"/>
      <c r="C408" s="75"/>
      <c r="D408" s="76"/>
      <c r="E408" s="238"/>
      <c r="F408" s="39"/>
    </row>
    <row r="409" spans="1:6" x14ac:dyDescent="0.25">
      <c r="A409" s="75"/>
      <c r="B409" s="75"/>
      <c r="C409" s="75"/>
      <c r="D409" s="76"/>
      <c r="E409" s="238"/>
      <c r="F409" s="39"/>
    </row>
    <row r="410" spans="1:6" x14ac:dyDescent="0.25">
      <c r="A410" s="75"/>
      <c r="B410" s="75"/>
      <c r="C410" s="75"/>
      <c r="D410" s="76"/>
      <c r="E410" s="238"/>
      <c r="F410" s="39"/>
    </row>
    <row r="411" spans="1:6" x14ac:dyDescent="0.25">
      <c r="A411" s="75"/>
      <c r="B411" s="75"/>
      <c r="C411" s="75"/>
      <c r="D411" s="76"/>
      <c r="E411" s="238"/>
      <c r="F411" s="39"/>
    </row>
  </sheetData>
  <sheetProtection algorithmName="SHA-512" hashValue="eMOvYDxAVrFzX2jq6GVX0muZ2hbaYTXyGqIXjV14ZYXgAySLVzyK4VDlk1oilHRVWP6ZiLVVaZ2hrhLLGJHHcA==" saltValue="k8JVoRWGObBWvrPblgux2g==" spinCount="100000" sheet="1" objects="1" scenarios="1"/>
  <mergeCells count="1">
    <mergeCell ref="A93:E93"/>
  </mergeCells>
  <hyperlinks>
    <hyperlink ref="A94" r:id="rId1" display="http://стройэксперт.com/mineralnaya-vata"/>
    <hyperlink ref="A105" r:id="rId2" display="http://стройэксперт.com/uteplitel-ursa"/>
    <hyperlink ref="A113" r:id="rId3" display="http://стройэксперт.com/uteplitel-ursa"/>
    <hyperlink ref="A1" r:id="rId4" display="http://стройэксперт.com/bazaltovyj-uteplitel"/>
    <hyperlink ref="A67" r:id="rId5" display="http://стройэксперт.com/bazaltovyj-uteplitel"/>
    <hyperlink ref="A56" r:id="rId6" display="http://стройэксперт.com/bazaltovyj-uteplitel"/>
    <hyperlink ref="A2" r:id="rId7" display="http://стройэксперт.com/bazaltovyj-uteplitel"/>
    <hyperlink ref="A83" r:id="rId8" display="http://стройэксперт.com/bazaltovyj-uteplitel"/>
    <hyperlink ref="A93" r:id="rId9" display="http://стройэксперт.com/bazaltovyj-uteplitel"/>
  </hyperlinks>
  <pageMargins left="0.7" right="0.7" top="0.75" bottom="0.75" header="0.3" footer="0.3"/>
  <pageSetup paperSize="9" orientation="portrait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CC518"/>
  <sheetViews>
    <sheetView zoomScaleNormal="100" workbookViewId="0">
      <selection activeCell="G51" sqref="G51"/>
    </sheetView>
  </sheetViews>
  <sheetFormatPr defaultColWidth="9" defaultRowHeight="15" customHeight="1" x14ac:dyDescent="0.25"/>
  <cols>
    <col min="1" max="1" width="54.7109375" customWidth="1"/>
    <col min="2" max="2" width="12.42578125" customWidth="1"/>
    <col min="3" max="3" width="12.85546875" customWidth="1"/>
    <col min="4" max="4" width="12" customWidth="1"/>
    <col min="5" max="5" width="12.28515625" customWidth="1"/>
    <col min="6" max="7" width="0.140625" customWidth="1"/>
    <col min="8" max="8" width="37" customWidth="1"/>
    <col min="9" max="12" width="8.7109375" customWidth="1"/>
    <col min="13" max="255" width="17" customWidth="1"/>
  </cols>
  <sheetData>
    <row r="1" spans="1:15" ht="28.5" customHeight="1" x14ac:dyDescent="0.25">
      <c r="A1" s="36"/>
      <c r="B1" s="102" t="s">
        <v>42</v>
      </c>
      <c r="C1" s="37" t="s">
        <v>302</v>
      </c>
      <c r="D1" s="37" t="s">
        <v>43</v>
      </c>
      <c r="E1" s="77" t="s">
        <v>44</v>
      </c>
      <c r="F1" s="38" t="s">
        <v>45</v>
      </c>
      <c r="G1" s="39"/>
      <c r="M1" s="4"/>
      <c r="N1" s="10"/>
      <c r="O1" s="10"/>
    </row>
    <row r="2" spans="1:15" ht="31.5" customHeight="1" x14ac:dyDescent="0.25">
      <c r="A2" s="357" t="s">
        <v>567</v>
      </c>
      <c r="B2" s="183" t="s">
        <v>571</v>
      </c>
      <c r="C2" s="183" t="s">
        <v>570</v>
      </c>
      <c r="D2" s="183" t="s">
        <v>571</v>
      </c>
      <c r="E2" s="354" t="s">
        <v>572</v>
      </c>
      <c r="F2" s="282" t="s">
        <v>139</v>
      </c>
      <c r="G2" s="39"/>
    </row>
    <row r="3" spans="1:15" ht="33.75" customHeight="1" x14ac:dyDescent="0.25">
      <c r="A3" s="43" t="s">
        <v>554</v>
      </c>
      <c r="B3" s="25">
        <f>F3+100</f>
        <v>1410</v>
      </c>
      <c r="C3" s="24">
        <f>F3+150</f>
        <v>1460</v>
      </c>
      <c r="D3" s="80">
        <f>B3/18</f>
        <v>78.333333333333329</v>
      </c>
      <c r="E3" s="27">
        <f>C3/18</f>
        <v>81.111111111111114</v>
      </c>
      <c r="F3" s="316">
        <v>1310</v>
      </c>
      <c r="G3" s="109"/>
    </row>
    <row r="4" spans="1:15" ht="32.25" customHeight="1" x14ac:dyDescent="0.25">
      <c r="A4" s="43" t="s">
        <v>590</v>
      </c>
      <c r="B4" s="25">
        <f>F4+100</f>
        <v>1320</v>
      </c>
      <c r="C4" s="24">
        <f>F4+150</f>
        <v>1370</v>
      </c>
      <c r="D4" s="80">
        <f>B4/13</f>
        <v>101.53846153846153</v>
      </c>
      <c r="E4" s="27">
        <f>C4/13</f>
        <v>105.38461538461539</v>
      </c>
      <c r="F4" s="316">
        <v>1220</v>
      </c>
      <c r="G4" s="109"/>
    </row>
    <row r="5" spans="1:15" ht="31.5" customHeight="1" x14ac:dyDescent="0.25">
      <c r="A5" s="43" t="s">
        <v>556</v>
      </c>
      <c r="B5" s="25">
        <f>F5+100</f>
        <v>1120</v>
      </c>
      <c r="C5" s="24">
        <f>F5+150</f>
        <v>1170</v>
      </c>
      <c r="D5" s="80">
        <f>B5/7</f>
        <v>160</v>
      </c>
      <c r="E5" s="27">
        <f>C5/7</f>
        <v>167.14285714285714</v>
      </c>
      <c r="F5" s="226">
        <v>1020</v>
      </c>
      <c r="G5" s="109"/>
    </row>
    <row r="6" spans="1:15" ht="34.5" customHeight="1" x14ac:dyDescent="0.25">
      <c r="A6" s="43" t="s">
        <v>557</v>
      </c>
      <c r="B6" s="25">
        <f>F6+100</f>
        <v>1305</v>
      </c>
      <c r="C6" s="24">
        <f>F6+150</f>
        <v>1355</v>
      </c>
      <c r="D6" s="80">
        <f>B6/4</f>
        <v>326.25</v>
      </c>
      <c r="E6" s="28">
        <f>C6/4</f>
        <v>338.75</v>
      </c>
      <c r="F6" s="226">
        <v>1205</v>
      </c>
      <c r="G6" s="109"/>
    </row>
    <row r="7" spans="1:15" s="39" customFormat="1" ht="28.5" customHeight="1" x14ac:dyDescent="0.25">
      <c r="A7" s="330" t="s">
        <v>569</v>
      </c>
      <c r="B7" s="280" t="s">
        <v>571</v>
      </c>
      <c r="C7" s="280" t="s">
        <v>570</v>
      </c>
      <c r="D7" s="358" t="s">
        <v>571</v>
      </c>
      <c r="E7" s="280" t="s">
        <v>572</v>
      </c>
      <c r="F7" s="423" t="s">
        <v>139</v>
      </c>
    </row>
    <row r="8" spans="1:15" ht="32.25" customHeight="1" x14ac:dyDescent="0.25">
      <c r="A8" s="43" t="s">
        <v>619</v>
      </c>
      <c r="B8" s="25">
        <f>F8+100</f>
        <v>1483</v>
      </c>
      <c r="C8" s="24">
        <f>F8+150</f>
        <v>1533</v>
      </c>
      <c r="D8" s="80">
        <v>82</v>
      </c>
      <c r="E8" s="359">
        <v>85</v>
      </c>
      <c r="F8" s="316">
        <v>1383</v>
      </c>
      <c r="G8" s="109"/>
    </row>
    <row r="9" spans="1:15" ht="32.25" customHeight="1" x14ac:dyDescent="0.25">
      <c r="A9" s="43" t="s">
        <v>622</v>
      </c>
      <c r="B9" s="25">
        <f>F9+100</f>
        <v>1391</v>
      </c>
      <c r="C9" s="24">
        <f>F9+150</f>
        <v>1441</v>
      </c>
      <c r="D9" s="80">
        <f>B9/13</f>
        <v>107</v>
      </c>
      <c r="E9" s="359">
        <f>C9/13</f>
        <v>110.84615384615384</v>
      </c>
      <c r="F9" s="316">
        <v>1291</v>
      </c>
      <c r="G9" s="109"/>
    </row>
    <row r="10" spans="1:15" ht="31.5" customHeight="1" x14ac:dyDescent="0.25">
      <c r="A10" s="43" t="s">
        <v>621</v>
      </c>
      <c r="B10" s="25">
        <f>F10+100</f>
        <v>1175</v>
      </c>
      <c r="C10" s="24">
        <f>F10+150</f>
        <v>1225</v>
      </c>
      <c r="D10" s="80">
        <f>B10/7</f>
        <v>167.85714285714286</v>
      </c>
      <c r="E10" s="27">
        <f>C10/7</f>
        <v>175</v>
      </c>
      <c r="F10" s="226">
        <v>1075</v>
      </c>
      <c r="G10" s="109"/>
    </row>
    <row r="11" spans="1:15" ht="34.5" customHeight="1" x14ac:dyDescent="0.25">
      <c r="A11" s="43" t="s">
        <v>588</v>
      </c>
      <c r="B11" s="25">
        <f>F11+100</f>
        <v>1382</v>
      </c>
      <c r="C11" s="24">
        <f>F11+150</f>
        <v>1432</v>
      </c>
      <c r="D11" s="80">
        <f>B11/4</f>
        <v>345.5</v>
      </c>
      <c r="E11" s="27">
        <f>C11/4</f>
        <v>358</v>
      </c>
      <c r="F11" s="226">
        <v>1282</v>
      </c>
      <c r="G11" s="109"/>
    </row>
    <row r="12" spans="1:15" ht="31.5" customHeight="1" x14ac:dyDescent="0.25">
      <c r="A12" s="357" t="s">
        <v>581</v>
      </c>
      <c r="B12" s="183" t="s">
        <v>571</v>
      </c>
      <c r="C12" s="183" t="s">
        <v>570</v>
      </c>
      <c r="D12" s="183" t="s">
        <v>571</v>
      </c>
      <c r="E12" s="354" t="s">
        <v>572</v>
      </c>
      <c r="F12" s="282" t="s">
        <v>139</v>
      </c>
      <c r="G12" s="39"/>
    </row>
    <row r="13" spans="1:15" ht="30" customHeight="1" x14ac:dyDescent="0.25">
      <c r="A13" s="43" t="s">
        <v>676</v>
      </c>
      <c r="B13" s="23">
        <f>F13+100</f>
        <v>1413</v>
      </c>
      <c r="C13" s="22">
        <f>F13+150</f>
        <v>1463</v>
      </c>
      <c r="D13" s="80">
        <f>B13/20</f>
        <v>70.650000000000006</v>
      </c>
      <c r="E13" s="27">
        <f>C13/20</f>
        <v>73.150000000000006</v>
      </c>
      <c r="F13" s="226">
        <v>1313</v>
      </c>
      <c r="G13" s="109"/>
    </row>
    <row r="14" spans="1:15" ht="30" customHeight="1" x14ac:dyDescent="0.25">
      <c r="A14" s="43" t="s">
        <v>675</v>
      </c>
      <c r="B14" s="23">
        <f>F14+100</f>
        <v>1473</v>
      </c>
      <c r="C14" s="22">
        <f>F14+150</f>
        <v>1523</v>
      </c>
      <c r="D14" s="80">
        <f>B14/13</f>
        <v>113.30769230769231</v>
      </c>
      <c r="E14" s="27">
        <f>C14/13</f>
        <v>117.15384615384616</v>
      </c>
      <c r="F14" s="226">
        <v>1373</v>
      </c>
      <c r="G14" s="109"/>
    </row>
    <row r="15" spans="1:15" ht="30" customHeight="1" x14ac:dyDescent="0.25">
      <c r="A15" s="43" t="s">
        <v>674</v>
      </c>
      <c r="B15" s="23">
        <f>F15+100</f>
        <v>2352</v>
      </c>
      <c r="C15" s="22">
        <f>F15+150</f>
        <v>2402</v>
      </c>
      <c r="D15" s="80">
        <f>B15/13</f>
        <v>180.92307692307693</v>
      </c>
      <c r="E15" s="27">
        <f>C15/13</f>
        <v>184.76923076923077</v>
      </c>
      <c r="F15" s="226">
        <v>2252</v>
      </c>
      <c r="G15" s="109"/>
    </row>
    <row r="16" spans="1:15" ht="30" customHeight="1" x14ac:dyDescent="0.25">
      <c r="A16" s="43" t="s">
        <v>673</v>
      </c>
      <c r="B16" s="23">
        <f>F16+60</f>
        <v>1056</v>
      </c>
      <c r="C16" s="22">
        <f>F16+110</f>
        <v>1106</v>
      </c>
      <c r="D16" s="80">
        <f t="shared" ref="D16:E16" si="0">B16/6</f>
        <v>176</v>
      </c>
      <c r="E16" s="27">
        <f t="shared" si="0"/>
        <v>184.33333333333334</v>
      </c>
      <c r="F16" s="226">
        <v>996</v>
      </c>
      <c r="G16" s="109"/>
    </row>
    <row r="17" spans="1:81" ht="30" customHeight="1" x14ac:dyDescent="0.25">
      <c r="A17" s="43" t="s">
        <v>672</v>
      </c>
      <c r="B17" s="23">
        <f>F17+50</f>
        <v>1333</v>
      </c>
      <c r="C17" s="22">
        <f>F17+150</f>
        <v>1433</v>
      </c>
      <c r="D17" s="80">
        <f t="shared" ref="D17:E17" si="1">B17/4</f>
        <v>333.25</v>
      </c>
      <c r="E17" s="27">
        <f t="shared" si="1"/>
        <v>358.25</v>
      </c>
      <c r="F17" s="226">
        <v>1283</v>
      </c>
      <c r="G17" s="109"/>
    </row>
    <row r="18" spans="1:81" ht="39" hidden="1" customHeight="1" x14ac:dyDescent="0.25">
      <c r="A18" s="111" t="str">
        <f>HYPERLINK("http://стройэксперт.com/penopol-ekstr/penopolistirol-tehnonikol-20mm.html","Пенполистирол ТЕХНОПЛЕКС 20 мм")</f>
        <v>Пенполистирол ТЕХНОПЛЕКС 20 мм</v>
      </c>
      <c r="B18" s="62"/>
      <c r="C18" s="63" t="s">
        <v>50</v>
      </c>
      <c r="D18" s="75"/>
      <c r="E18" s="75"/>
      <c r="F18" s="112"/>
      <c r="G18" s="109"/>
    </row>
    <row r="19" spans="1:81" ht="39" hidden="1" customHeight="1" x14ac:dyDescent="0.25">
      <c r="A19" s="60" t="str">
        <f>HYPERLINK("http://стройэксперт.com/penopol-ekstr/penopolistirol-tehnonikol-30mm.html","Пенополистирол ТЕХНОПЛЕКС 30мм")</f>
        <v>Пенополистирол ТЕХНОПЛЕКС 30мм</v>
      </c>
      <c r="B19" s="62"/>
      <c r="C19" s="63" t="s">
        <v>51</v>
      </c>
      <c r="D19" s="75"/>
      <c r="E19" s="75"/>
      <c r="F19" s="61"/>
      <c r="G19" s="109"/>
    </row>
    <row r="20" spans="1:81" ht="39" hidden="1" customHeight="1" x14ac:dyDescent="0.25">
      <c r="A20" s="60" t="str">
        <f>HYPERLINK("http://стройэксперт.com/penopol-ekstr/penopolistirol-tehnonikol-40mm.html","Пенополистирол ТЕХНОПЛЕКС 40мм")</f>
        <v>Пенополистирол ТЕХНОПЛЕКС 40мм</v>
      </c>
      <c r="B20" s="62"/>
      <c r="C20" s="63" t="s">
        <v>52</v>
      </c>
      <c r="D20" s="75"/>
      <c r="E20" s="75"/>
      <c r="F20" s="61"/>
      <c r="G20" s="109"/>
    </row>
    <row r="21" spans="1:81" ht="39" hidden="1" customHeight="1" x14ac:dyDescent="0.25">
      <c r="A21" s="60" t="str">
        <f>HYPERLINK("http://стройэксперт.com/penopol-ekstr/penopolistirol-tehnonikol-50mm.html","Пенополистирол ТЕХНОПЛЕКС 50мм")</f>
        <v>Пенополистирол ТЕХНОПЛЕКС 50мм</v>
      </c>
      <c r="B21" s="62"/>
      <c r="C21" s="63" t="s">
        <v>53</v>
      </c>
      <c r="D21" s="75"/>
      <c r="E21" s="75"/>
      <c r="F21" s="61"/>
      <c r="G21" s="109"/>
    </row>
    <row r="22" spans="1:81" ht="39" hidden="1" customHeight="1" x14ac:dyDescent="0.25">
      <c r="A22" s="113" t="str">
        <f>HYPERLINK("http://стройэксперт.com/penopol-ekstr/penopolistirol-tehnonikol-100mm.html","Пенополистирол ТЕХНОПЛЕКС 100мм")</f>
        <v>Пенополистирол ТЕХНОПЛЕКС 100мм</v>
      </c>
      <c r="B22" s="114"/>
      <c r="C22" s="115" t="s">
        <v>54</v>
      </c>
      <c r="D22" s="75"/>
      <c r="E22" s="75"/>
      <c r="F22" s="116"/>
      <c r="G22" s="109"/>
    </row>
    <row r="23" spans="1:81" s="39" customFormat="1" ht="19.5" customHeight="1" x14ac:dyDescent="0.25">
      <c r="A23" s="330" t="s">
        <v>582</v>
      </c>
      <c r="B23" s="280" t="s">
        <v>571</v>
      </c>
      <c r="C23" s="280" t="s">
        <v>570</v>
      </c>
      <c r="D23" s="358" t="s">
        <v>571</v>
      </c>
      <c r="E23" s="280" t="s">
        <v>572</v>
      </c>
      <c r="F23" s="282"/>
    </row>
    <row r="24" spans="1:81" ht="30" customHeight="1" x14ac:dyDescent="0.25">
      <c r="A24" s="43" t="s">
        <v>583</v>
      </c>
      <c r="B24" s="379">
        <f t="shared" ref="B24:B26" si="2">F24+100</f>
        <v>100</v>
      </c>
      <c r="C24" s="380">
        <f t="shared" ref="C24:C26" si="3">F24+150</f>
        <v>150</v>
      </c>
      <c r="D24" s="381">
        <f t="shared" ref="D24" si="4">B24/20</f>
        <v>5</v>
      </c>
      <c r="E24" s="27"/>
      <c r="F24" s="226"/>
      <c r="G24" s="109"/>
      <c r="I24" s="382"/>
    </row>
    <row r="25" spans="1:81" ht="30" customHeight="1" x14ac:dyDescent="0.25">
      <c r="A25" s="43" t="s">
        <v>584</v>
      </c>
      <c r="B25" s="23">
        <f t="shared" si="2"/>
        <v>1245</v>
      </c>
      <c r="C25" s="22">
        <f t="shared" si="3"/>
        <v>1295</v>
      </c>
      <c r="D25" s="80">
        <f t="shared" ref="D25" si="5">B25/13</f>
        <v>95.769230769230774</v>
      </c>
      <c r="E25" s="27">
        <f t="shared" ref="E25" si="6">C25/13</f>
        <v>99.615384615384613</v>
      </c>
      <c r="F25" s="226">
        <v>1145</v>
      </c>
      <c r="G25" s="109"/>
      <c r="H25" s="382"/>
    </row>
    <row r="26" spans="1:81" ht="30" customHeight="1" x14ac:dyDescent="0.25">
      <c r="A26" s="43" t="s">
        <v>585</v>
      </c>
      <c r="B26" s="379">
        <f t="shared" si="2"/>
        <v>100</v>
      </c>
      <c r="C26" s="380">
        <f t="shared" si="3"/>
        <v>150</v>
      </c>
      <c r="D26" s="381">
        <f t="shared" ref="D26" si="7">B26/10</f>
        <v>10</v>
      </c>
      <c r="E26" s="27"/>
      <c r="F26" s="226"/>
      <c r="G26" s="109"/>
      <c r="H26" s="382"/>
    </row>
    <row r="27" spans="1:81" ht="30" customHeight="1" x14ac:dyDescent="0.25">
      <c r="A27" s="43" t="s">
        <v>586</v>
      </c>
      <c r="B27" s="379">
        <f>F27+60</f>
        <v>60</v>
      </c>
      <c r="C27" s="380">
        <f>F27+110</f>
        <v>110</v>
      </c>
      <c r="D27" s="381">
        <f t="shared" ref="D27" si="8">B27/6</f>
        <v>10</v>
      </c>
      <c r="E27" s="27"/>
      <c r="F27" s="226"/>
      <c r="G27" s="109"/>
      <c r="H27" s="382"/>
    </row>
    <row r="28" spans="1:81" ht="30" customHeight="1" x14ac:dyDescent="0.25">
      <c r="A28" s="43" t="s">
        <v>587</v>
      </c>
      <c r="B28" s="379">
        <f>F28+50</f>
        <v>50</v>
      </c>
      <c r="C28" s="380">
        <f>F28+150</f>
        <v>150</v>
      </c>
      <c r="D28" s="381">
        <f t="shared" ref="D28" si="9">B28/4</f>
        <v>12.5</v>
      </c>
      <c r="E28" s="27"/>
      <c r="F28" s="226"/>
      <c r="G28" s="109"/>
      <c r="H28" s="383"/>
    </row>
    <row r="29" spans="1:81" ht="25.5" customHeight="1" x14ac:dyDescent="0.25">
      <c r="A29" s="356" t="s">
        <v>46</v>
      </c>
      <c r="B29" s="275" t="s">
        <v>121</v>
      </c>
      <c r="C29" s="182" t="s">
        <v>47</v>
      </c>
      <c r="D29" s="182" t="s">
        <v>48</v>
      </c>
      <c r="E29" s="182" t="s">
        <v>47</v>
      </c>
      <c r="F29" s="354" t="s">
        <v>49</v>
      </c>
      <c r="G29" s="355" t="s">
        <v>140</v>
      </c>
      <c r="M29" s="4"/>
      <c r="N29" s="10"/>
      <c r="O29" s="10"/>
    </row>
    <row r="30" spans="1:81" s="33" customFormat="1" ht="31.5" customHeight="1" x14ac:dyDescent="0.25">
      <c r="A30" s="104" t="s">
        <v>352</v>
      </c>
      <c r="B30" s="105">
        <f>G30+50</f>
        <v>1550</v>
      </c>
      <c r="C30" s="29">
        <f>B30+80</f>
        <v>1630</v>
      </c>
      <c r="D30" s="30">
        <f>B30+180</f>
        <v>1730</v>
      </c>
      <c r="E30" s="31">
        <f t="shared" ref="E30:F30" si="10">C30/20</f>
        <v>81.5</v>
      </c>
      <c r="F30" s="385">
        <f t="shared" si="10"/>
        <v>86.5</v>
      </c>
      <c r="G30" s="106">
        <v>1500</v>
      </c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</row>
    <row r="31" spans="1:81" s="33" customFormat="1" ht="31.5" customHeight="1" x14ac:dyDescent="0.25">
      <c r="A31" s="104" t="s">
        <v>353</v>
      </c>
      <c r="B31" s="108">
        <f>G31+50</f>
        <v>1550</v>
      </c>
      <c r="C31" s="31">
        <f>B31+80</f>
        <v>1630</v>
      </c>
      <c r="D31" s="34">
        <f>B31+180</f>
        <v>1730</v>
      </c>
      <c r="E31" s="31">
        <f t="shared" ref="E31:F31" si="11">C31/10</f>
        <v>163</v>
      </c>
      <c r="F31" s="385">
        <f t="shared" si="11"/>
        <v>173</v>
      </c>
      <c r="G31" s="107">
        <v>1500</v>
      </c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</row>
    <row r="32" spans="1:81" s="32" customFormat="1" ht="31.5" customHeight="1" x14ac:dyDescent="0.25">
      <c r="A32" s="104" t="s">
        <v>354</v>
      </c>
      <c r="B32" s="108">
        <f>G32+50</f>
        <v>1750</v>
      </c>
      <c r="C32" s="31">
        <f>B32+120</f>
        <v>1870</v>
      </c>
      <c r="D32" s="34">
        <f>B32+220</f>
        <v>1970</v>
      </c>
      <c r="E32" s="31">
        <f t="shared" ref="E32" si="12">C32/20</f>
        <v>93.5</v>
      </c>
      <c r="F32" s="385">
        <f t="shared" ref="F32" si="13">D32/20</f>
        <v>98.5</v>
      </c>
      <c r="G32" s="107">
        <v>1700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s="32" customFormat="1" ht="31.5" customHeight="1" x14ac:dyDescent="0.25">
      <c r="A33" s="104" t="s">
        <v>355</v>
      </c>
      <c r="B33" s="108">
        <f>G33+50</f>
        <v>1750</v>
      </c>
      <c r="C33" s="31">
        <f>B33+120</f>
        <v>1870</v>
      </c>
      <c r="D33" s="34">
        <f>B33+220</f>
        <v>1970</v>
      </c>
      <c r="E33" s="31">
        <f t="shared" ref="E33" si="14">C33/10</f>
        <v>187</v>
      </c>
      <c r="F33" s="385">
        <f t="shared" ref="F33" si="15">D33/10</f>
        <v>197</v>
      </c>
      <c r="G33" s="107">
        <v>1700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s="32" customFormat="1" ht="31.5" customHeight="1" x14ac:dyDescent="0.25">
      <c r="A34" s="104" t="s">
        <v>356</v>
      </c>
      <c r="B34" s="108">
        <f t="shared" ref="B34:B41" si="16">G34+100</f>
        <v>2110</v>
      </c>
      <c r="C34" s="31">
        <f>B34+130</f>
        <v>2240</v>
      </c>
      <c r="D34" s="34">
        <f>B34+230</f>
        <v>2340</v>
      </c>
      <c r="E34" s="31">
        <f t="shared" ref="E34" si="17">C34/20</f>
        <v>112</v>
      </c>
      <c r="F34" s="385">
        <f t="shared" ref="F34" si="18">D34/20</f>
        <v>117</v>
      </c>
      <c r="G34" s="107">
        <v>2010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s="32" customFormat="1" ht="34.5" customHeight="1" x14ac:dyDescent="0.25">
      <c r="A35" s="104" t="s">
        <v>357</v>
      </c>
      <c r="B35" s="108">
        <f t="shared" si="16"/>
        <v>2110</v>
      </c>
      <c r="C35" s="31">
        <f>B35+130</f>
        <v>2240</v>
      </c>
      <c r="D35" s="34">
        <f>B35+230</f>
        <v>2340</v>
      </c>
      <c r="E35" s="31">
        <f t="shared" ref="E35" si="19">C35/10</f>
        <v>224</v>
      </c>
      <c r="F35" s="385">
        <f t="shared" ref="F35" si="20">D35/10</f>
        <v>234</v>
      </c>
      <c r="G35" s="107">
        <v>2010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s="33" customFormat="1" ht="31.5" customHeight="1" x14ac:dyDescent="0.25">
      <c r="A36" s="104" t="s">
        <v>358</v>
      </c>
      <c r="B36" s="108">
        <f t="shared" si="16"/>
        <v>2380</v>
      </c>
      <c r="C36" s="31">
        <f>B36+150</f>
        <v>2530</v>
      </c>
      <c r="D36" s="34">
        <f>B36+250</f>
        <v>2630</v>
      </c>
      <c r="E36" s="31">
        <f t="shared" ref="E36" si="21">C36/20</f>
        <v>126.5</v>
      </c>
      <c r="F36" s="385">
        <f t="shared" ref="F36" si="22">D36/20</f>
        <v>131.5</v>
      </c>
      <c r="G36" s="107">
        <v>2280</v>
      </c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</row>
    <row r="37" spans="1:80" s="33" customFormat="1" ht="31.5" customHeight="1" x14ac:dyDescent="0.25">
      <c r="A37" s="104" t="s">
        <v>359</v>
      </c>
      <c r="B37" s="108">
        <f t="shared" si="16"/>
        <v>2380</v>
      </c>
      <c r="C37" s="31">
        <f>B37+150</f>
        <v>2530</v>
      </c>
      <c r="D37" s="34">
        <f>B37+250</f>
        <v>2630</v>
      </c>
      <c r="E37" s="31">
        <f t="shared" ref="E37" si="23">C37/10</f>
        <v>253</v>
      </c>
      <c r="F37" s="385">
        <f t="shared" ref="F37" si="24">D37/10</f>
        <v>263</v>
      </c>
      <c r="G37" s="107">
        <v>2280</v>
      </c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</row>
    <row r="38" spans="1:80" s="33" customFormat="1" ht="31.5" customHeight="1" x14ac:dyDescent="0.25">
      <c r="A38" s="104" t="s">
        <v>360</v>
      </c>
      <c r="B38" s="108">
        <f t="shared" si="16"/>
        <v>2500</v>
      </c>
      <c r="C38" s="31">
        <f>B38+160</f>
        <v>2660</v>
      </c>
      <c r="D38" s="34">
        <f>B38+260</f>
        <v>2760</v>
      </c>
      <c r="E38" s="31">
        <f t="shared" ref="E38:F38" si="25">C38/20</f>
        <v>133</v>
      </c>
      <c r="F38" s="385">
        <f t="shared" si="25"/>
        <v>138</v>
      </c>
      <c r="G38" s="107">
        <v>2400</v>
      </c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</row>
    <row r="39" spans="1:80" s="33" customFormat="1" ht="31.5" customHeight="1" x14ac:dyDescent="0.25">
      <c r="A39" s="104" t="s">
        <v>361</v>
      </c>
      <c r="B39" s="108">
        <f t="shared" si="16"/>
        <v>2500</v>
      </c>
      <c r="C39" s="31">
        <f>B39+160</f>
        <v>2660</v>
      </c>
      <c r="D39" s="34">
        <f>B39+260</f>
        <v>2760</v>
      </c>
      <c r="E39" s="31">
        <f t="shared" ref="E39:F39" si="26">C39/10</f>
        <v>266</v>
      </c>
      <c r="F39" s="385">
        <f t="shared" si="26"/>
        <v>276</v>
      </c>
      <c r="G39" s="107">
        <v>2400</v>
      </c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</row>
    <row r="40" spans="1:80" s="33" customFormat="1" ht="31.5" customHeight="1" x14ac:dyDescent="0.25">
      <c r="A40" s="104" t="s">
        <v>362</v>
      </c>
      <c r="B40" s="108">
        <f t="shared" si="16"/>
        <v>2630</v>
      </c>
      <c r="C40" s="31">
        <f>B40+180</f>
        <v>2810</v>
      </c>
      <c r="D40" s="34">
        <f>B40+280</f>
        <v>2910</v>
      </c>
      <c r="E40" s="31">
        <f t="shared" ref="E40:F40" si="27">C40/20</f>
        <v>140.5</v>
      </c>
      <c r="F40" s="385">
        <f t="shared" si="27"/>
        <v>145.5</v>
      </c>
      <c r="G40" s="107">
        <v>2530</v>
      </c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</row>
    <row r="41" spans="1:80" s="33" customFormat="1" ht="31.5" customHeight="1" x14ac:dyDescent="0.25">
      <c r="A41" s="104" t="s">
        <v>363</v>
      </c>
      <c r="B41" s="108">
        <f t="shared" si="16"/>
        <v>2630</v>
      </c>
      <c r="C41" s="31">
        <f>B41+180</f>
        <v>2810</v>
      </c>
      <c r="D41" s="34">
        <f>B41+280</f>
        <v>2910</v>
      </c>
      <c r="E41" s="31">
        <f t="shared" ref="E41:F41" si="28">C41/10</f>
        <v>281</v>
      </c>
      <c r="F41" s="385">
        <f t="shared" si="28"/>
        <v>291</v>
      </c>
      <c r="G41" s="107">
        <v>2530</v>
      </c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</row>
    <row r="42" spans="1:80" ht="31.5" customHeight="1" x14ac:dyDescent="0.25">
      <c r="A42" s="43" t="s">
        <v>364</v>
      </c>
      <c r="B42" s="108">
        <f>G42+190</f>
        <v>3350</v>
      </c>
      <c r="C42" s="24">
        <f>B42+180</f>
        <v>3530</v>
      </c>
      <c r="D42" s="25">
        <f>B42+280</f>
        <v>3630</v>
      </c>
      <c r="E42" s="24">
        <f t="shared" ref="E42:F42" si="29">C42/20</f>
        <v>176.5</v>
      </c>
      <c r="F42" s="385">
        <f t="shared" si="29"/>
        <v>181.5</v>
      </c>
      <c r="G42" s="107">
        <v>3160</v>
      </c>
    </row>
    <row r="43" spans="1:80" ht="31.5" customHeight="1" x14ac:dyDescent="0.25">
      <c r="A43" s="43" t="s">
        <v>365</v>
      </c>
      <c r="B43" s="108">
        <f t="shared" ref="B43:B49" si="30">G43+50</f>
        <v>3210</v>
      </c>
      <c r="C43" s="24">
        <f>B43+180</f>
        <v>3390</v>
      </c>
      <c r="D43" s="25">
        <f>B43+280</f>
        <v>3490</v>
      </c>
      <c r="E43" s="24">
        <f t="shared" ref="E43:F43" si="31">C43/10</f>
        <v>339</v>
      </c>
      <c r="F43" s="385">
        <f t="shared" si="31"/>
        <v>349</v>
      </c>
      <c r="G43" s="107">
        <v>3160</v>
      </c>
    </row>
    <row r="44" spans="1:80" ht="31.5" customHeight="1" x14ac:dyDescent="0.25">
      <c r="A44" s="43" t="s">
        <v>366</v>
      </c>
      <c r="B44" s="108">
        <f t="shared" si="30"/>
        <v>3600</v>
      </c>
      <c r="C44" s="24">
        <f>B44+200</f>
        <v>3800</v>
      </c>
      <c r="D44" s="25">
        <f>B44+300</f>
        <v>3900</v>
      </c>
      <c r="E44" s="24">
        <f t="shared" ref="E44:F44" si="32">C44/20</f>
        <v>190</v>
      </c>
      <c r="F44" s="385">
        <f t="shared" si="32"/>
        <v>195</v>
      </c>
      <c r="G44" s="107">
        <v>3550</v>
      </c>
    </row>
    <row r="45" spans="1:80" ht="31.5" customHeight="1" x14ac:dyDescent="0.25">
      <c r="A45" s="43" t="s">
        <v>367</v>
      </c>
      <c r="B45" s="108">
        <f t="shared" si="30"/>
        <v>3600</v>
      </c>
      <c r="C45" s="24">
        <f>B45+200</f>
        <v>3800</v>
      </c>
      <c r="D45" s="25">
        <f>B45+300</f>
        <v>3900</v>
      </c>
      <c r="E45" s="24">
        <f t="shared" ref="E45:F45" si="33">C45/10</f>
        <v>380</v>
      </c>
      <c r="F45" s="385">
        <f t="shared" si="33"/>
        <v>390</v>
      </c>
      <c r="G45" s="107">
        <v>3550</v>
      </c>
    </row>
    <row r="46" spans="1:80" ht="31.5" customHeight="1" x14ac:dyDescent="0.25">
      <c r="A46" s="84" t="s">
        <v>368</v>
      </c>
      <c r="B46" s="105">
        <f t="shared" si="30"/>
        <v>3870</v>
      </c>
      <c r="C46" s="26">
        <f>B46+210</f>
        <v>4080</v>
      </c>
      <c r="D46" s="25">
        <f>B46+310</f>
        <v>4180</v>
      </c>
      <c r="E46" s="26">
        <f>C46/20</f>
        <v>204</v>
      </c>
      <c r="F46" s="385">
        <f>D46/20</f>
        <v>209</v>
      </c>
      <c r="G46" s="106">
        <v>3820</v>
      </c>
    </row>
    <row r="47" spans="1:80" ht="31.5" customHeight="1" x14ac:dyDescent="0.25">
      <c r="A47" s="84" t="s">
        <v>369</v>
      </c>
      <c r="B47" s="105">
        <f t="shared" si="30"/>
        <v>3870</v>
      </c>
      <c r="C47" s="26">
        <f>B47+210</f>
        <v>4080</v>
      </c>
      <c r="D47" s="25">
        <f>B47+310</f>
        <v>4180</v>
      </c>
      <c r="E47" s="26">
        <f t="shared" ref="E47" si="34">C47/10</f>
        <v>408</v>
      </c>
      <c r="F47" s="385">
        <f t="shared" ref="F47" si="35">D47/10</f>
        <v>418</v>
      </c>
      <c r="G47" s="106">
        <v>3820</v>
      </c>
    </row>
    <row r="48" spans="1:80" ht="31.5" customHeight="1" x14ac:dyDescent="0.25">
      <c r="A48" s="43" t="s">
        <v>370</v>
      </c>
      <c r="B48" s="108">
        <f t="shared" si="30"/>
        <v>4550</v>
      </c>
      <c r="C48" s="24">
        <f>B48+250</f>
        <v>4800</v>
      </c>
      <c r="D48" s="25">
        <f>B48+350</f>
        <v>4900</v>
      </c>
      <c r="E48" s="24">
        <f t="shared" ref="E48:F48" si="36">C48/20</f>
        <v>240</v>
      </c>
      <c r="F48" s="385">
        <f t="shared" si="36"/>
        <v>245</v>
      </c>
      <c r="G48" s="107">
        <v>4500</v>
      </c>
    </row>
    <row r="49" spans="1:7" ht="31.5" customHeight="1" x14ac:dyDescent="0.25">
      <c r="A49" s="43" t="s">
        <v>371</v>
      </c>
      <c r="B49" s="105">
        <f t="shared" si="30"/>
        <v>4550</v>
      </c>
      <c r="C49" s="22">
        <f>B49+250</f>
        <v>4800</v>
      </c>
      <c r="D49" s="23">
        <f>B49+350</f>
        <v>4900</v>
      </c>
      <c r="E49" s="24">
        <f t="shared" ref="E49:F49" si="37">C49/10</f>
        <v>480</v>
      </c>
      <c r="F49" s="386">
        <f t="shared" si="37"/>
        <v>490</v>
      </c>
      <c r="G49" s="106">
        <v>4500</v>
      </c>
    </row>
    <row r="50" spans="1:7" ht="31.5" customHeight="1" x14ac:dyDescent="0.25">
      <c r="A50" s="357" t="s">
        <v>282</v>
      </c>
      <c r="B50" s="97"/>
      <c r="C50" s="97"/>
      <c r="D50" s="97" t="s">
        <v>284</v>
      </c>
      <c r="E50" s="103" t="s">
        <v>283</v>
      </c>
      <c r="F50" s="110" t="s">
        <v>139</v>
      </c>
      <c r="G50" s="109"/>
    </row>
    <row r="51" spans="1:7" ht="30" x14ac:dyDescent="0.25">
      <c r="A51" s="117" t="s">
        <v>372</v>
      </c>
      <c r="B51" s="72"/>
      <c r="C51" s="73"/>
      <c r="D51" s="72">
        <v>258</v>
      </c>
      <c r="E51" s="72">
        <v>268</v>
      </c>
      <c r="F51" s="72">
        <v>248</v>
      </c>
      <c r="G51" s="109"/>
    </row>
    <row r="52" spans="1:7" x14ac:dyDescent="0.25">
      <c r="A52" s="5"/>
      <c r="B52" s="5"/>
      <c r="C52" s="6"/>
      <c r="D52" s="5"/>
      <c r="E52" s="5"/>
      <c r="F52" s="5"/>
    </row>
    <row r="53" spans="1:7" x14ac:dyDescent="0.25">
      <c r="A53" s="5"/>
      <c r="B53" s="5"/>
      <c r="C53" s="6"/>
      <c r="D53" s="5"/>
      <c r="E53" s="5"/>
      <c r="F53" s="5"/>
    </row>
    <row r="54" spans="1:7" x14ac:dyDescent="0.25">
      <c r="A54" s="5"/>
      <c r="B54" s="5"/>
      <c r="C54" s="6"/>
      <c r="D54" s="5"/>
      <c r="E54" s="5"/>
      <c r="F54" s="5"/>
    </row>
    <row r="57" spans="1:7" ht="15" customHeight="1" x14ac:dyDescent="0.25">
      <c r="C57" s="6"/>
      <c r="D57" s="5"/>
      <c r="E57" s="5"/>
    </row>
    <row r="58" spans="1:7" ht="15" customHeight="1" x14ac:dyDescent="0.25">
      <c r="C58" s="6"/>
      <c r="D58" s="5"/>
      <c r="E58" s="5"/>
    </row>
    <row r="59" spans="1:7" ht="15" customHeight="1" x14ac:dyDescent="0.25">
      <c r="C59" s="6"/>
      <c r="D59" s="5"/>
      <c r="E59" s="5"/>
    </row>
    <row r="60" spans="1:7" x14ac:dyDescent="0.25">
      <c r="A60" s="5"/>
      <c r="B60" s="5"/>
      <c r="C60" s="6"/>
      <c r="D60" s="5"/>
      <c r="E60" s="5"/>
      <c r="F60" s="5"/>
    </row>
    <row r="61" spans="1:7" x14ac:dyDescent="0.25">
      <c r="A61" s="5"/>
      <c r="B61" s="5"/>
      <c r="C61" s="6"/>
      <c r="D61" s="5"/>
      <c r="E61" s="5"/>
      <c r="F61" s="5"/>
    </row>
    <row r="62" spans="1:7" x14ac:dyDescent="0.25">
      <c r="A62" s="5"/>
      <c r="B62" s="5"/>
      <c r="C62" s="6"/>
      <c r="D62" s="5"/>
      <c r="E62" s="5"/>
      <c r="F62" s="5"/>
    </row>
    <row r="63" spans="1:7" x14ac:dyDescent="0.25">
      <c r="A63" s="5"/>
      <c r="B63" s="5"/>
      <c r="C63" s="6"/>
      <c r="D63" s="5"/>
      <c r="E63" s="5"/>
      <c r="F63" s="5"/>
    </row>
    <row r="64" spans="1:7" x14ac:dyDescent="0.25">
      <c r="A64" s="5"/>
      <c r="B64" s="5"/>
      <c r="C64" s="6"/>
      <c r="D64" s="5"/>
      <c r="E64" s="5"/>
      <c r="F64" s="5"/>
    </row>
    <row r="65" spans="1:6" x14ac:dyDescent="0.25">
      <c r="A65" s="5"/>
      <c r="B65" s="5"/>
      <c r="C65" s="6"/>
      <c r="D65" s="5"/>
      <c r="E65" s="5"/>
      <c r="F65" s="5"/>
    </row>
    <row r="66" spans="1:6" x14ac:dyDescent="0.25">
      <c r="A66" s="5"/>
      <c r="B66" s="5"/>
      <c r="C66" s="6"/>
      <c r="D66" s="5"/>
      <c r="E66" s="5"/>
      <c r="F66" s="5"/>
    </row>
    <row r="67" spans="1:6" x14ac:dyDescent="0.25">
      <c r="A67" s="5"/>
      <c r="B67" s="5"/>
      <c r="C67" s="6"/>
      <c r="D67" s="5"/>
      <c r="E67" s="5"/>
      <c r="F67" s="5"/>
    </row>
    <row r="68" spans="1:6" x14ac:dyDescent="0.25">
      <c r="A68" s="5"/>
      <c r="B68" s="5"/>
      <c r="C68" s="6"/>
      <c r="D68" s="5"/>
      <c r="E68" s="5"/>
      <c r="F68" s="5"/>
    </row>
    <row r="69" spans="1:6" x14ac:dyDescent="0.25">
      <c r="A69" s="5"/>
      <c r="B69" s="5"/>
      <c r="C69" s="6"/>
      <c r="D69" s="5"/>
      <c r="E69" s="5"/>
      <c r="F69" s="5"/>
    </row>
    <row r="70" spans="1:6" x14ac:dyDescent="0.25">
      <c r="A70" s="5"/>
      <c r="B70" s="5"/>
      <c r="C70" s="6"/>
      <c r="D70" s="5"/>
      <c r="E70" s="5"/>
      <c r="F70" s="5"/>
    </row>
    <row r="71" spans="1:6" x14ac:dyDescent="0.25">
      <c r="A71" s="5"/>
      <c r="B71" s="5"/>
      <c r="C71" s="6"/>
      <c r="D71" s="5"/>
      <c r="E71" s="5"/>
      <c r="F71" s="5"/>
    </row>
    <row r="72" spans="1:6" x14ac:dyDescent="0.25">
      <c r="A72" s="5"/>
      <c r="B72" s="5"/>
      <c r="C72" s="6"/>
      <c r="D72" s="5"/>
      <c r="E72" s="5"/>
      <c r="F72" s="5"/>
    </row>
    <row r="73" spans="1:6" x14ac:dyDescent="0.25">
      <c r="A73" s="5"/>
      <c r="B73" s="5"/>
      <c r="C73" s="6"/>
      <c r="D73" s="5"/>
      <c r="E73" s="5"/>
      <c r="F73" s="5"/>
    </row>
    <row r="74" spans="1:6" x14ac:dyDescent="0.25">
      <c r="A74" s="5"/>
      <c r="B74" s="5"/>
      <c r="C74" s="6"/>
      <c r="D74" s="5"/>
      <c r="E74" s="5"/>
      <c r="F74" s="5"/>
    </row>
    <row r="75" spans="1:6" x14ac:dyDescent="0.25">
      <c r="A75" s="5"/>
      <c r="B75" s="5"/>
      <c r="C75" s="6"/>
      <c r="D75" s="5"/>
      <c r="E75" s="5"/>
      <c r="F75" s="5"/>
    </row>
    <row r="76" spans="1:6" x14ac:dyDescent="0.25">
      <c r="A76" s="5"/>
      <c r="B76" s="5"/>
      <c r="C76" s="6"/>
      <c r="D76" s="5"/>
      <c r="E76" s="5"/>
      <c r="F76" s="5"/>
    </row>
    <row r="77" spans="1:6" x14ac:dyDescent="0.25">
      <c r="A77" s="5"/>
      <c r="B77" s="5"/>
      <c r="C77" s="6"/>
      <c r="D77" s="5"/>
      <c r="E77" s="5"/>
      <c r="F77" s="5"/>
    </row>
    <row r="78" spans="1:6" x14ac:dyDescent="0.25">
      <c r="A78" s="5"/>
      <c r="B78" s="5"/>
      <c r="C78" s="6"/>
      <c r="D78" s="5"/>
      <c r="E78" s="5"/>
      <c r="F78" s="5"/>
    </row>
    <row r="79" spans="1:6" x14ac:dyDescent="0.25">
      <c r="A79" s="5"/>
      <c r="B79" s="5"/>
      <c r="C79" s="6"/>
      <c r="D79" s="5"/>
      <c r="E79" s="5"/>
      <c r="F79" s="5"/>
    </row>
    <row r="80" spans="1:6" x14ac:dyDescent="0.25">
      <c r="A80" s="5"/>
      <c r="B80" s="5"/>
      <c r="C80" s="6"/>
      <c r="D80" s="5"/>
      <c r="E80" s="5"/>
      <c r="F80" s="5"/>
    </row>
    <row r="81" spans="1:6" x14ac:dyDescent="0.25">
      <c r="A81" s="5"/>
      <c r="B81" s="5"/>
      <c r="C81" s="6"/>
      <c r="D81" s="5"/>
      <c r="E81" s="5"/>
      <c r="F81" s="5"/>
    </row>
    <row r="82" spans="1:6" x14ac:dyDescent="0.25">
      <c r="A82" s="5"/>
      <c r="B82" s="5"/>
      <c r="C82" s="6"/>
      <c r="D82" s="5"/>
      <c r="E82" s="5"/>
      <c r="F82" s="5"/>
    </row>
    <row r="83" spans="1:6" x14ac:dyDescent="0.25">
      <c r="A83" s="5"/>
      <c r="B83" s="5"/>
      <c r="C83" s="6"/>
      <c r="D83" s="5"/>
      <c r="E83" s="5"/>
      <c r="F83" s="5"/>
    </row>
    <row r="84" spans="1:6" x14ac:dyDescent="0.25">
      <c r="A84" s="5"/>
      <c r="B84" s="5"/>
      <c r="C84" s="6"/>
      <c r="D84" s="5"/>
      <c r="E84" s="5"/>
      <c r="F84" s="5"/>
    </row>
    <row r="85" spans="1:6" x14ac:dyDescent="0.25">
      <c r="A85" s="5"/>
      <c r="B85" s="5"/>
      <c r="C85" s="6"/>
      <c r="D85" s="5"/>
      <c r="E85" s="5"/>
      <c r="F85" s="5"/>
    </row>
    <row r="86" spans="1:6" x14ac:dyDescent="0.25">
      <c r="A86" s="5"/>
      <c r="B86" s="5"/>
      <c r="C86" s="6"/>
      <c r="D86" s="5"/>
      <c r="E86" s="5"/>
      <c r="F86" s="5"/>
    </row>
    <row r="87" spans="1:6" x14ac:dyDescent="0.25">
      <c r="A87" s="5"/>
      <c r="B87" s="5"/>
      <c r="C87" s="6"/>
      <c r="D87" s="5"/>
      <c r="E87" s="5"/>
      <c r="F87" s="5"/>
    </row>
    <row r="88" spans="1:6" x14ac:dyDescent="0.25">
      <c r="A88" s="5"/>
      <c r="B88" s="5"/>
      <c r="C88" s="6"/>
      <c r="D88" s="5"/>
      <c r="E88" s="5"/>
      <c r="F88" s="5"/>
    </row>
    <row r="89" spans="1:6" x14ac:dyDescent="0.25">
      <c r="A89" s="5"/>
      <c r="B89" s="5"/>
      <c r="C89" s="6"/>
      <c r="D89" s="5"/>
      <c r="E89" s="5"/>
      <c r="F89" s="5"/>
    </row>
    <row r="90" spans="1:6" x14ac:dyDescent="0.25">
      <c r="A90" s="5"/>
      <c r="B90" s="5"/>
      <c r="C90" s="6"/>
      <c r="D90" s="5"/>
      <c r="E90" s="5"/>
      <c r="F90" s="5"/>
    </row>
    <row r="91" spans="1:6" x14ac:dyDescent="0.25">
      <c r="A91" s="5"/>
      <c r="B91" s="5"/>
      <c r="C91" s="6"/>
      <c r="D91" s="5"/>
      <c r="E91" s="5"/>
      <c r="F91" s="5"/>
    </row>
    <row r="92" spans="1:6" x14ac:dyDescent="0.25">
      <c r="A92" s="5"/>
      <c r="B92" s="5"/>
      <c r="C92" s="6"/>
      <c r="D92" s="5"/>
      <c r="E92" s="5"/>
      <c r="F92" s="5"/>
    </row>
    <row r="93" spans="1:6" x14ac:dyDescent="0.25">
      <c r="A93" s="5"/>
      <c r="B93" s="5"/>
      <c r="C93" s="6"/>
      <c r="D93" s="5"/>
      <c r="E93" s="5"/>
      <c r="F93" s="5"/>
    </row>
    <row r="94" spans="1:6" x14ac:dyDescent="0.25">
      <c r="A94" s="5"/>
      <c r="B94" s="5"/>
      <c r="C94" s="6"/>
      <c r="D94" s="5"/>
      <c r="E94" s="5"/>
      <c r="F94" s="5"/>
    </row>
    <row r="95" spans="1:6" x14ac:dyDescent="0.25">
      <c r="A95" s="5"/>
      <c r="B95" s="5"/>
      <c r="C95" s="6"/>
      <c r="D95" s="5"/>
      <c r="E95" s="5"/>
      <c r="F95" s="5"/>
    </row>
    <row r="96" spans="1:6" x14ac:dyDescent="0.25">
      <c r="A96" s="5"/>
      <c r="B96" s="5"/>
      <c r="C96" s="6"/>
      <c r="D96" s="5"/>
      <c r="E96" s="5"/>
      <c r="F96" s="5"/>
    </row>
    <row r="97" spans="1:6" x14ac:dyDescent="0.25">
      <c r="A97" s="5"/>
      <c r="B97" s="5"/>
      <c r="C97" s="6"/>
      <c r="D97" s="5"/>
      <c r="E97" s="5"/>
      <c r="F97" s="5"/>
    </row>
    <row r="98" spans="1:6" x14ac:dyDescent="0.25">
      <c r="A98" s="5"/>
      <c r="B98" s="5"/>
      <c r="C98" s="6"/>
      <c r="D98" s="5"/>
      <c r="E98" s="5"/>
      <c r="F98" s="5"/>
    </row>
    <row r="99" spans="1:6" x14ac:dyDescent="0.25">
      <c r="A99" s="5"/>
      <c r="B99" s="5"/>
      <c r="C99" s="6"/>
      <c r="D99" s="5"/>
      <c r="E99" s="5"/>
      <c r="F99" s="5"/>
    </row>
    <row r="100" spans="1:6" x14ac:dyDescent="0.25">
      <c r="A100" s="5"/>
      <c r="B100" s="5"/>
      <c r="C100" s="6"/>
      <c r="D100" s="5"/>
      <c r="E100" s="5"/>
      <c r="F100" s="5"/>
    </row>
    <row r="101" spans="1:6" x14ac:dyDescent="0.25">
      <c r="A101" s="5"/>
      <c r="B101" s="5"/>
      <c r="C101" s="6"/>
      <c r="D101" s="5"/>
      <c r="E101" s="5"/>
      <c r="F101" s="5"/>
    </row>
    <row r="102" spans="1:6" x14ac:dyDescent="0.25">
      <c r="A102" s="5"/>
      <c r="B102" s="5"/>
      <c r="C102" s="6"/>
      <c r="D102" s="5"/>
      <c r="E102" s="5"/>
      <c r="F102" s="5"/>
    </row>
    <row r="103" spans="1:6" x14ac:dyDescent="0.25">
      <c r="A103" s="5"/>
      <c r="B103" s="5"/>
      <c r="C103" s="6"/>
      <c r="D103" s="5"/>
      <c r="E103" s="5"/>
      <c r="F103" s="5"/>
    </row>
    <row r="104" spans="1:6" x14ac:dyDescent="0.25">
      <c r="A104" s="5"/>
      <c r="B104" s="5"/>
      <c r="C104" s="6"/>
      <c r="D104" s="5"/>
      <c r="E104" s="5"/>
      <c r="F104" s="5"/>
    </row>
    <row r="105" spans="1:6" x14ac:dyDescent="0.25">
      <c r="A105" s="5"/>
      <c r="B105" s="5"/>
      <c r="C105" s="6"/>
      <c r="D105" s="5"/>
      <c r="E105" s="5"/>
      <c r="F105" s="5"/>
    </row>
    <row r="106" spans="1:6" x14ac:dyDescent="0.25">
      <c r="A106" s="5"/>
      <c r="B106" s="5"/>
      <c r="C106" s="6"/>
      <c r="D106" s="5"/>
      <c r="E106" s="5"/>
      <c r="F106" s="5"/>
    </row>
    <row r="107" spans="1:6" x14ac:dyDescent="0.25">
      <c r="A107" s="5"/>
      <c r="B107" s="5"/>
      <c r="C107" s="6"/>
      <c r="D107" s="5"/>
      <c r="E107" s="5"/>
      <c r="F107" s="5"/>
    </row>
    <row r="108" spans="1:6" x14ac:dyDescent="0.25">
      <c r="A108" s="5"/>
      <c r="B108" s="5"/>
      <c r="C108" s="6"/>
      <c r="D108" s="5"/>
      <c r="E108" s="5"/>
      <c r="F108" s="5"/>
    </row>
    <row r="109" spans="1:6" x14ac:dyDescent="0.25">
      <c r="A109" s="5"/>
      <c r="B109" s="5"/>
      <c r="C109" s="6"/>
      <c r="D109" s="5"/>
      <c r="E109" s="5"/>
      <c r="F109" s="5"/>
    </row>
    <row r="110" spans="1:6" x14ac:dyDescent="0.25">
      <c r="A110" s="5"/>
      <c r="B110" s="5"/>
      <c r="C110" s="6"/>
      <c r="D110" s="5"/>
      <c r="E110" s="5"/>
      <c r="F110" s="5"/>
    </row>
    <row r="111" spans="1:6" x14ac:dyDescent="0.25">
      <c r="A111" s="5"/>
      <c r="B111" s="5"/>
      <c r="C111" s="6"/>
      <c r="D111" s="5"/>
      <c r="E111" s="5"/>
      <c r="F111" s="5"/>
    </row>
    <row r="112" spans="1:6" x14ac:dyDescent="0.25">
      <c r="A112" s="5"/>
      <c r="B112" s="5"/>
      <c r="C112" s="6"/>
      <c r="D112" s="5"/>
      <c r="E112" s="5"/>
      <c r="F112" s="5"/>
    </row>
    <row r="113" spans="1:6" x14ac:dyDescent="0.25">
      <c r="A113" s="5"/>
      <c r="B113" s="5"/>
      <c r="C113" s="6"/>
      <c r="D113" s="5"/>
      <c r="E113" s="5"/>
      <c r="F113" s="5"/>
    </row>
    <row r="114" spans="1:6" x14ac:dyDescent="0.25">
      <c r="A114" s="5"/>
      <c r="B114" s="5"/>
      <c r="C114" s="6"/>
      <c r="D114" s="5"/>
      <c r="E114" s="5"/>
      <c r="F114" s="5"/>
    </row>
    <row r="115" spans="1:6" x14ac:dyDescent="0.25">
      <c r="A115" s="5"/>
      <c r="B115" s="5"/>
      <c r="C115" s="6"/>
      <c r="D115" s="5"/>
      <c r="E115" s="5"/>
      <c r="F115" s="5"/>
    </row>
    <row r="116" spans="1:6" x14ac:dyDescent="0.25">
      <c r="A116" s="5"/>
      <c r="B116" s="5"/>
      <c r="C116" s="6"/>
      <c r="D116" s="5"/>
      <c r="E116" s="5"/>
      <c r="F116" s="5"/>
    </row>
    <row r="117" spans="1:6" x14ac:dyDescent="0.25">
      <c r="A117" s="5"/>
      <c r="B117" s="5"/>
      <c r="C117" s="6"/>
      <c r="D117" s="5"/>
      <c r="E117" s="5"/>
      <c r="F117" s="5"/>
    </row>
    <row r="118" spans="1:6" x14ac:dyDescent="0.25">
      <c r="A118" s="5"/>
      <c r="B118" s="5"/>
      <c r="C118" s="6"/>
      <c r="D118" s="5"/>
      <c r="E118" s="5"/>
      <c r="F118" s="5"/>
    </row>
    <row r="119" spans="1:6" x14ac:dyDescent="0.25">
      <c r="A119" s="5"/>
      <c r="B119" s="5"/>
      <c r="C119" s="6"/>
      <c r="D119" s="5"/>
      <c r="E119" s="5"/>
      <c r="F119" s="5"/>
    </row>
    <row r="120" spans="1:6" x14ac:dyDescent="0.25">
      <c r="A120" s="5"/>
      <c r="B120" s="5"/>
      <c r="C120" s="6"/>
      <c r="D120" s="5"/>
      <c r="E120" s="5"/>
      <c r="F120" s="5"/>
    </row>
    <row r="121" spans="1:6" x14ac:dyDescent="0.25">
      <c r="A121" s="5"/>
      <c r="B121" s="5"/>
      <c r="C121" s="6"/>
      <c r="D121" s="5"/>
      <c r="E121" s="5"/>
      <c r="F121" s="5"/>
    </row>
    <row r="122" spans="1:6" x14ac:dyDescent="0.25">
      <c r="A122" s="5"/>
      <c r="B122" s="5"/>
      <c r="C122" s="6"/>
      <c r="D122" s="5"/>
      <c r="E122" s="5"/>
      <c r="F122" s="5"/>
    </row>
    <row r="123" spans="1:6" x14ac:dyDescent="0.25">
      <c r="A123" s="5"/>
      <c r="B123" s="5"/>
      <c r="C123" s="6"/>
      <c r="D123" s="5"/>
      <c r="E123" s="5"/>
      <c r="F123" s="5"/>
    </row>
    <row r="124" spans="1:6" x14ac:dyDescent="0.25">
      <c r="A124" s="5"/>
      <c r="B124" s="5"/>
      <c r="C124" s="6"/>
      <c r="D124" s="5"/>
      <c r="E124" s="5"/>
      <c r="F124" s="5"/>
    </row>
    <row r="125" spans="1:6" x14ac:dyDescent="0.25">
      <c r="A125" s="5"/>
      <c r="B125" s="5"/>
      <c r="C125" s="6"/>
      <c r="D125" s="5"/>
      <c r="E125" s="5"/>
      <c r="F125" s="5"/>
    </row>
    <row r="126" spans="1:6" x14ac:dyDescent="0.25">
      <c r="A126" s="5"/>
      <c r="B126" s="5"/>
      <c r="C126" s="6"/>
      <c r="D126" s="5"/>
      <c r="E126" s="5"/>
      <c r="F126" s="5"/>
    </row>
    <row r="127" spans="1:6" x14ac:dyDescent="0.25">
      <c r="A127" s="5"/>
      <c r="B127" s="5"/>
      <c r="C127" s="6"/>
      <c r="D127" s="5"/>
      <c r="E127" s="5"/>
      <c r="F127" s="5"/>
    </row>
    <row r="128" spans="1:6" x14ac:dyDescent="0.25">
      <c r="A128" s="5"/>
      <c r="B128" s="5"/>
      <c r="C128" s="6"/>
      <c r="D128" s="5"/>
      <c r="E128" s="5"/>
      <c r="F128" s="5"/>
    </row>
    <row r="129" spans="1:6" x14ac:dyDescent="0.25">
      <c r="A129" s="5"/>
      <c r="B129" s="5"/>
      <c r="C129" s="6"/>
      <c r="D129" s="5"/>
      <c r="E129" s="5"/>
      <c r="F129" s="5"/>
    </row>
    <row r="130" spans="1:6" x14ac:dyDescent="0.25">
      <c r="A130" s="5"/>
      <c r="B130" s="5"/>
      <c r="C130" s="6"/>
      <c r="D130" s="5"/>
      <c r="E130" s="5"/>
      <c r="F130" s="5"/>
    </row>
    <row r="131" spans="1:6" x14ac:dyDescent="0.25">
      <c r="A131" s="5"/>
      <c r="B131" s="5"/>
      <c r="C131" s="6"/>
      <c r="D131" s="5"/>
      <c r="E131" s="5"/>
      <c r="F131" s="5"/>
    </row>
    <row r="132" spans="1:6" x14ac:dyDescent="0.25">
      <c r="A132" s="5"/>
      <c r="B132" s="5"/>
      <c r="C132" s="6"/>
      <c r="D132" s="5"/>
      <c r="E132" s="5"/>
      <c r="F132" s="5"/>
    </row>
    <row r="133" spans="1:6" x14ac:dyDescent="0.25">
      <c r="A133" s="5"/>
      <c r="B133" s="5"/>
      <c r="C133" s="6"/>
      <c r="D133" s="5"/>
      <c r="E133" s="5"/>
      <c r="F133" s="5"/>
    </row>
    <row r="134" spans="1:6" x14ac:dyDescent="0.25">
      <c r="A134" s="5"/>
      <c r="B134" s="5"/>
      <c r="C134" s="6"/>
      <c r="D134" s="5"/>
      <c r="E134" s="5"/>
      <c r="F134" s="5"/>
    </row>
    <row r="135" spans="1:6" x14ac:dyDescent="0.25">
      <c r="A135" s="5"/>
      <c r="B135" s="5"/>
      <c r="C135" s="6"/>
      <c r="D135" s="5"/>
      <c r="E135" s="5"/>
      <c r="F135" s="5"/>
    </row>
    <row r="136" spans="1:6" x14ac:dyDescent="0.25">
      <c r="A136" s="5"/>
      <c r="B136" s="5"/>
      <c r="C136" s="6"/>
      <c r="D136" s="5"/>
      <c r="E136" s="5"/>
      <c r="F136" s="5"/>
    </row>
    <row r="137" spans="1:6" x14ac:dyDescent="0.25">
      <c r="A137" s="5"/>
      <c r="B137" s="5"/>
      <c r="C137" s="6"/>
      <c r="D137" s="5"/>
      <c r="E137" s="5"/>
      <c r="F137" s="5"/>
    </row>
    <row r="138" spans="1:6" x14ac:dyDescent="0.25">
      <c r="A138" s="5"/>
      <c r="B138" s="5"/>
      <c r="C138" s="6"/>
      <c r="D138" s="5"/>
      <c r="E138" s="5"/>
      <c r="F138" s="5"/>
    </row>
    <row r="139" spans="1:6" x14ac:dyDescent="0.25">
      <c r="A139" s="5"/>
      <c r="B139" s="5"/>
      <c r="C139" s="6"/>
      <c r="D139" s="5"/>
      <c r="E139" s="5"/>
      <c r="F139" s="5"/>
    </row>
    <row r="140" spans="1:6" x14ac:dyDescent="0.25">
      <c r="A140" s="5"/>
      <c r="B140" s="5"/>
      <c r="C140" s="6"/>
      <c r="D140" s="5"/>
      <c r="E140" s="5"/>
      <c r="F140" s="5"/>
    </row>
    <row r="141" spans="1:6" x14ac:dyDescent="0.25">
      <c r="A141" s="5"/>
      <c r="B141" s="5"/>
      <c r="C141" s="6"/>
      <c r="D141" s="5"/>
      <c r="E141" s="5"/>
      <c r="F141" s="5"/>
    </row>
    <row r="142" spans="1:6" x14ac:dyDescent="0.25">
      <c r="A142" s="5"/>
      <c r="B142" s="5"/>
      <c r="C142" s="6"/>
      <c r="D142" s="5"/>
      <c r="E142" s="5"/>
      <c r="F142" s="5"/>
    </row>
    <row r="143" spans="1:6" x14ac:dyDescent="0.25">
      <c r="A143" s="5"/>
      <c r="B143" s="5"/>
      <c r="C143" s="6"/>
      <c r="D143" s="5"/>
      <c r="E143" s="5"/>
      <c r="F143" s="5"/>
    </row>
    <row r="144" spans="1:6" x14ac:dyDescent="0.25">
      <c r="A144" s="5"/>
      <c r="B144" s="5"/>
      <c r="C144" s="6"/>
      <c r="D144" s="5"/>
      <c r="E144" s="5"/>
      <c r="F144" s="5"/>
    </row>
    <row r="145" spans="1:6" x14ac:dyDescent="0.25">
      <c r="A145" s="5"/>
      <c r="B145" s="5"/>
      <c r="C145" s="6"/>
      <c r="D145" s="5"/>
      <c r="E145" s="5"/>
      <c r="F145" s="5"/>
    </row>
    <row r="146" spans="1:6" x14ac:dyDescent="0.25">
      <c r="A146" s="5"/>
      <c r="B146" s="5"/>
      <c r="C146" s="6"/>
      <c r="D146" s="5"/>
      <c r="E146" s="5"/>
      <c r="F146" s="5"/>
    </row>
    <row r="147" spans="1:6" x14ac:dyDescent="0.25">
      <c r="A147" s="5"/>
      <c r="B147" s="5"/>
      <c r="C147" s="6"/>
      <c r="D147" s="5"/>
      <c r="E147" s="5"/>
      <c r="F147" s="5"/>
    </row>
    <row r="148" spans="1:6" x14ac:dyDescent="0.25">
      <c r="A148" s="5"/>
      <c r="B148" s="5"/>
      <c r="C148" s="6"/>
      <c r="D148" s="5"/>
      <c r="E148" s="5"/>
      <c r="F148" s="5"/>
    </row>
    <row r="149" spans="1:6" x14ac:dyDescent="0.25">
      <c r="A149" s="5"/>
      <c r="B149" s="5"/>
      <c r="C149" s="6"/>
      <c r="D149" s="5"/>
      <c r="E149" s="5"/>
      <c r="F149" s="5"/>
    </row>
    <row r="150" spans="1:6" x14ac:dyDescent="0.25">
      <c r="A150" s="5"/>
      <c r="B150" s="5"/>
      <c r="C150" s="6"/>
      <c r="D150" s="5"/>
      <c r="E150" s="5"/>
      <c r="F150" s="5"/>
    </row>
    <row r="151" spans="1:6" x14ac:dyDescent="0.25">
      <c r="A151" s="5"/>
      <c r="B151" s="5"/>
      <c r="C151" s="6"/>
      <c r="D151" s="5"/>
      <c r="E151" s="5"/>
      <c r="F151" s="5"/>
    </row>
    <row r="152" spans="1:6" x14ac:dyDescent="0.25">
      <c r="A152" s="5"/>
      <c r="B152" s="5"/>
      <c r="C152" s="6"/>
      <c r="D152" s="5"/>
      <c r="E152" s="5"/>
      <c r="F152" s="5"/>
    </row>
    <row r="153" spans="1:6" x14ac:dyDescent="0.25">
      <c r="A153" s="5"/>
      <c r="B153" s="5"/>
      <c r="C153" s="6"/>
      <c r="D153" s="5"/>
      <c r="E153" s="5"/>
      <c r="F153" s="5"/>
    </row>
    <row r="154" spans="1:6" x14ac:dyDescent="0.25">
      <c r="A154" s="5"/>
      <c r="B154" s="5"/>
      <c r="C154" s="6"/>
      <c r="D154" s="5"/>
      <c r="E154" s="5"/>
      <c r="F154" s="5"/>
    </row>
    <row r="155" spans="1:6" x14ac:dyDescent="0.25">
      <c r="A155" s="5"/>
      <c r="B155" s="5"/>
      <c r="C155" s="6"/>
      <c r="D155" s="5"/>
      <c r="E155" s="5"/>
      <c r="F155" s="5"/>
    </row>
    <row r="156" spans="1:6" x14ac:dyDescent="0.25">
      <c r="A156" s="5"/>
      <c r="B156" s="5"/>
      <c r="C156" s="6"/>
      <c r="D156" s="5"/>
      <c r="E156" s="5"/>
      <c r="F156" s="5"/>
    </row>
    <row r="157" spans="1:6" x14ac:dyDescent="0.25">
      <c r="A157" s="5"/>
      <c r="B157" s="5"/>
      <c r="C157" s="6"/>
      <c r="D157" s="5"/>
      <c r="E157" s="5"/>
      <c r="F157" s="5"/>
    </row>
    <row r="158" spans="1:6" x14ac:dyDescent="0.25">
      <c r="A158" s="5"/>
      <c r="B158" s="5"/>
      <c r="C158" s="6"/>
      <c r="D158" s="5"/>
      <c r="E158" s="5"/>
      <c r="F158" s="5"/>
    </row>
    <row r="159" spans="1:6" x14ac:dyDescent="0.25">
      <c r="A159" s="5"/>
      <c r="B159" s="5"/>
      <c r="C159" s="6"/>
      <c r="D159" s="5"/>
      <c r="E159" s="5"/>
      <c r="F159" s="5"/>
    </row>
    <row r="160" spans="1:6" x14ac:dyDescent="0.25">
      <c r="A160" s="5"/>
      <c r="B160" s="5"/>
      <c r="C160" s="6"/>
      <c r="D160" s="5"/>
      <c r="E160" s="5"/>
      <c r="F160" s="5"/>
    </row>
    <row r="161" spans="1:6" x14ac:dyDescent="0.25">
      <c r="A161" s="5"/>
      <c r="B161" s="5"/>
      <c r="C161" s="6"/>
      <c r="D161" s="5"/>
      <c r="E161" s="5"/>
      <c r="F161" s="5"/>
    </row>
    <row r="162" spans="1:6" x14ac:dyDescent="0.25">
      <c r="A162" s="5"/>
      <c r="B162" s="5"/>
      <c r="C162" s="6"/>
      <c r="D162" s="5"/>
      <c r="E162" s="5"/>
      <c r="F162" s="5"/>
    </row>
    <row r="163" spans="1:6" x14ac:dyDescent="0.25">
      <c r="A163" s="5"/>
      <c r="B163" s="5"/>
      <c r="C163" s="6"/>
      <c r="D163" s="5"/>
      <c r="E163" s="5"/>
      <c r="F163" s="5"/>
    </row>
    <row r="164" spans="1:6" x14ac:dyDescent="0.25">
      <c r="A164" s="5"/>
      <c r="B164" s="5"/>
      <c r="C164" s="6"/>
      <c r="D164" s="5"/>
      <c r="E164" s="5"/>
      <c r="F164" s="5"/>
    </row>
    <row r="165" spans="1:6" x14ac:dyDescent="0.25">
      <c r="A165" s="5"/>
      <c r="B165" s="5"/>
      <c r="C165" s="6"/>
      <c r="D165" s="5"/>
      <c r="E165" s="5"/>
      <c r="F165" s="5"/>
    </row>
    <row r="166" spans="1:6" x14ac:dyDescent="0.25">
      <c r="A166" s="5"/>
      <c r="B166" s="5"/>
      <c r="C166" s="6"/>
      <c r="D166" s="5"/>
      <c r="E166" s="5"/>
      <c r="F166" s="5"/>
    </row>
    <row r="167" spans="1:6" x14ac:dyDescent="0.25">
      <c r="A167" s="5"/>
      <c r="B167" s="5"/>
      <c r="C167" s="6"/>
      <c r="D167" s="5"/>
      <c r="E167" s="5"/>
      <c r="F167" s="5"/>
    </row>
    <row r="168" spans="1:6" x14ac:dyDescent="0.25">
      <c r="A168" s="5"/>
      <c r="B168" s="5"/>
      <c r="C168" s="6"/>
      <c r="D168" s="5"/>
      <c r="E168" s="5"/>
      <c r="F168" s="5"/>
    </row>
    <row r="169" spans="1:6" x14ac:dyDescent="0.25">
      <c r="A169" s="5"/>
      <c r="B169" s="5"/>
      <c r="C169" s="6"/>
      <c r="D169" s="5"/>
      <c r="E169" s="5"/>
      <c r="F169" s="5"/>
    </row>
    <row r="170" spans="1:6" x14ac:dyDescent="0.25">
      <c r="A170" s="5"/>
      <c r="B170" s="5"/>
      <c r="C170" s="6"/>
      <c r="D170" s="5"/>
      <c r="E170" s="5"/>
      <c r="F170" s="5"/>
    </row>
    <row r="171" spans="1:6" x14ac:dyDescent="0.25">
      <c r="A171" s="5"/>
      <c r="B171" s="5"/>
      <c r="C171" s="6"/>
      <c r="D171" s="5"/>
      <c r="E171" s="5"/>
      <c r="F171" s="5"/>
    </row>
    <row r="172" spans="1:6" x14ac:dyDescent="0.25">
      <c r="A172" s="5"/>
      <c r="B172" s="5"/>
      <c r="C172" s="6"/>
      <c r="D172" s="5"/>
      <c r="E172" s="5"/>
      <c r="F172" s="5"/>
    </row>
    <row r="173" spans="1:6" x14ac:dyDescent="0.25">
      <c r="A173" s="5"/>
      <c r="B173" s="5"/>
      <c r="C173" s="6"/>
      <c r="D173" s="5"/>
      <c r="E173" s="5"/>
      <c r="F173" s="5"/>
    </row>
    <row r="174" spans="1:6" x14ac:dyDescent="0.25">
      <c r="A174" s="5"/>
      <c r="B174" s="5"/>
      <c r="C174" s="6"/>
      <c r="D174" s="5"/>
      <c r="E174" s="5"/>
      <c r="F174" s="5"/>
    </row>
    <row r="175" spans="1:6" x14ac:dyDescent="0.25">
      <c r="A175" s="5"/>
      <c r="B175" s="5"/>
      <c r="C175" s="6"/>
      <c r="D175" s="5"/>
      <c r="E175" s="5"/>
      <c r="F175" s="5"/>
    </row>
    <row r="176" spans="1:6" x14ac:dyDescent="0.25">
      <c r="A176" s="5"/>
      <c r="B176" s="5"/>
      <c r="C176" s="6"/>
      <c r="D176" s="5"/>
      <c r="E176" s="5"/>
      <c r="F176" s="5"/>
    </row>
    <row r="177" spans="1:6" x14ac:dyDescent="0.25">
      <c r="A177" s="5"/>
      <c r="B177" s="5"/>
      <c r="C177" s="6"/>
      <c r="D177" s="5"/>
      <c r="E177" s="5"/>
      <c r="F177" s="5"/>
    </row>
    <row r="178" spans="1:6" x14ac:dyDescent="0.25">
      <c r="A178" s="5"/>
      <c r="B178" s="5"/>
      <c r="C178" s="6"/>
      <c r="D178" s="5"/>
      <c r="E178" s="5"/>
      <c r="F178" s="5"/>
    </row>
    <row r="179" spans="1:6" x14ac:dyDescent="0.25">
      <c r="A179" s="5"/>
      <c r="B179" s="5"/>
      <c r="C179" s="6"/>
      <c r="D179" s="5"/>
      <c r="E179" s="5"/>
      <c r="F179" s="5"/>
    </row>
    <row r="180" spans="1:6" x14ac:dyDescent="0.25">
      <c r="A180" s="5"/>
      <c r="B180" s="5"/>
      <c r="C180" s="6"/>
      <c r="D180" s="5"/>
      <c r="E180" s="5"/>
      <c r="F180" s="5"/>
    </row>
    <row r="181" spans="1:6" x14ac:dyDescent="0.25">
      <c r="A181" s="5"/>
      <c r="B181" s="5"/>
      <c r="C181" s="6"/>
      <c r="D181" s="5"/>
      <c r="E181" s="5"/>
      <c r="F181" s="5"/>
    </row>
    <row r="182" spans="1:6" x14ac:dyDescent="0.25">
      <c r="A182" s="5"/>
      <c r="B182" s="5"/>
      <c r="C182" s="6"/>
      <c r="D182" s="5"/>
      <c r="E182" s="5"/>
      <c r="F182" s="5"/>
    </row>
    <row r="183" spans="1:6" x14ac:dyDescent="0.25">
      <c r="A183" s="5"/>
      <c r="B183" s="5"/>
      <c r="C183" s="6"/>
      <c r="D183" s="5"/>
      <c r="E183" s="5"/>
      <c r="F183" s="5"/>
    </row>
    <row r="184" spans="1:6" x14ac:dyDescent="0.25">
      <c r="A184" s="5"/>
      <c r="B184" s="5"/>
      <c r="C184" s="6"/>
      <c r="D184" s="5"/>
      <c r="E184" s="5"/>
      <c r="F184" s="5"/>
    </row>
    <row r="185" spans="1:6" x14ac:dyDescent="0.25">
      <c r="A185" s="5"/>
      <c r="B185" s="5"/>
      <c r="C185" s="6"/>
      <c r="D185" s="5"/>
      <c r="E185" s="5"/>
      <c r="F185" s="5"/>
    </row>
    <row r="186" spans="1:6" x14ac:dyDescent="0.25">
      <c r="A186" s="5"/>
      <c r="B186" s="5"/>
      <c r="C186" s="6"/>
      <c r="D186" s="5"/>
      <c r="E186" s="5"/>
      <c r="F186" s="5"/>
    </row>
    <row r="187" spans="1:6" x14ac:dyDescent="0.25">
      <c r="A187" s="5"/>
      <c r="B187" s="5"/>
      <c r="C187" s="6"/>
      <c r="D187" s="5"/>
      <c r="E187" s="5"/>
      <c r="F187" s="5"/>
    </row>
    <row r="188" spans="1:6" x14ac:dyDescent="0.25">
      <c r="A188" s="5"/>
      <c r="B188" s="5"/>
      <c r="C188" s="6"/>
      <c r="D188" s="5"/>
      <c r="E188" s="5"/>
      <c r="F188" s="5"/>
    </row>
    <row r="189" spans="1:6" x14ac:dyDescent="0.25">
      <c r="A189" s="5"/>
      <c r="B189" s="5"/>
      <c r="C189" s="6"/>
      <c r="D189" s="5"/>
      <c r="E189" s="5"/>
      <c r="F189" s="5"/>
    </row>
    <row r="190" spans="1:6" x14ac:dyDescent="0.25">
      <c r="A190" s="5"/>
      <c r="B190" s="5"/>
      <c r="C190" s="6"/>
      <c r="D190" s="5"/>
      <c r="E190" s="5"/>
      <c r="F190" s="5"/>
    </row>
    <row r="191" spans="1:6" x14ac:dyDescent="0.25">
      <c r="A191" s="5"/>
      <c r="B191" s="5"/>
      <c r="C191" s="6"/>
      <c r="D191" s="5"/>
      <c r="E191" s="5"/>
      <c r="F191" s="5"/>
    </row>
    <row r="192" spans="1:6" x14ac:dyDescent="0.25">
      <c r="A192" s="5"/>
      <c r="B192" s="5"/>
      <c r="C192" s="6"/>
      <c r="D192" s="5"/>
      <c r="E192" s="5"/>
      <c r="F192" s="5"/>
    </row>
    <row r="193" spans="1:6" x14ac:dyDescent="0.25">
      <c r="A193" s="5"/>
      <c r="B193" s="5"/>
      <c r="C193" s="6"/>
      <c r="D193" s="5"/>
      <c r="E193" s="5"/>
      <c r="F193" s="5"/>
    </row>
    <row r="194" spans="1:6" x14ac:dyDescent="0.25">
      <c r="A194" s="5"/>
      <c r="B194" s="5"/>
      <c r="C194" s="6"/>
      <c r="D194" s="5"/>
      <c r="E194" s="5"/>
      <c r="F194" s="5"/>
    </row>
    <row r="195" spans="1:6" x14ac:dyDescent="0.25">
      <c r="A195" s="5"/>
      <c r="B195" s="5"/>
      <c r="C195" s="6"/>
      <c r="D195" s="5"/>
      <c r="E195" s="5"/>
      <c r="F195" s="5"/>
    </row>
    <row r="196" spans="1:6" x14ac:dyDescent="0.25">
      <c r="A196" s="5"/>
      <c r="B196" s="5"/>
      <c r="C196" s="6"/>
      <c r="D196" s="5"/>
      <c r="E196" s="5"/>
      <c r="F196" s="5"/>
    </row>
    <row r="197" spans="1:6" x14ac:dyDescent="0.25">
      <c r="A197" s="5"/>
      <c r="B197" s="5"/>
      <c r="C197" s="6"/>
      <c r="D197" s="5"/>
      <c r="E197" s="5"/>
      <c r="F197" s="5"/>
    </row>
    <row r="198" spans="1:6" x14ac:dyDescent="0.25">
      <c r="A198" s="5"/>
      <c r="B198" s="5"/>
      <c r="C198" s="6"/>
      <c r="D198" s="5"/>
      <c r="E198" s="5"/>
      <c r="F198" s="5"/>
    </row>
    <row r="199" spans="1:6" x14ac:dyDescent="0.25">
      <c r="A199" s="5"/>
      <c r="B199" s="5"/>
      <c r="C199" s="6"/>
      <c r="D199" s="5"/>
      <c r="E199" s="5"/>
      <c r="F199" s="5"/>
    </row>
    <row r="200" spans="1:6" x14ac:dyDescent="0.25">
      <c r="A200" s="5"/>
      <c r="B200" s="5"/>
      <c r="C200" s="6"/>
      <c r="D200" s="5"/>
      <c r="E200" s="5"/>
      <c r="F200" s="5"/>
    </row>
    <row r="201" spans="1:6" x14ac:dyDescent="0.25">
      <c r="A201" s="5"/>
      <c r="B201" s="5"/>
      <c r="C201" s="6"/>
      <c r="D201" s="5"/>
      <c r="E201" s="5"/>
      <c r="F201" s="5"/>
    </row>
    <row r="202" spans="1:6" x14ac:dyDescent="0.25">
      <c r="A202" s="5"/>
      <c r="B202" s="5"/>
      <c r="C202" s="6"/>
      <c r="D202" s="5"/>
      <c r="E202" s="5"/>
      <c r="F202" s="5"/>
    </row>
    <row r="203" spans="1:6" x14ac:dyDescent="0.25">
      <c r="A203" s="5"/>
      <c r="B203" s="5"/>
      <c r="C203" s="6"/>
      <c r="D203" s="5"/>
      <c r="E203" s="5"/>
      <c r="F203" s="5"/>
    </row>
    <row r="204" spans="1:6" x14ac:dyDescent="0.25">
      <c r="A204" s="5"/>
      <c r="B204" s="5"/>
      <c r="C204" s="6"/>
      <c r="D204" s="5"/>
      <c r="E204" s="5"/>
      <c r="F204" s="5"/>
    </row>
    <row r="205" spans="1:6" x14ac:dyDescent="0.25">
      <c r="A205" s="5"/>
      <c r="B205" s="5"/>
      <c r="C205" s="6"/>
      <c r="D205" s="5"/>
      <c r="E205" s="5"/>
      <c r="F205" s="5"/>
    </row>
    <row r="206" spans="1:6" x14ac:dyDescent="0.25">
      <c r="A206" s="5"/>
      <c r="B206" s="5"/>
      <c r="C206" s="6"/>
      <c r="D206" s="5"/>
      <c r="E206" s="5"/>
      <c r="F206" s="5"/>
    </row>
    <row r="207" spans="1:6" x14ac:dyDescent="0.25">
      <c r="A207" s="5"/>
      <c r="B207" s="5"/>
      <c r="C207" s="6"/>
      <c r="D207" s="5"/>
      <c r="E207" s="5"/>
      <c r="F207" s="5"/>
    </row>
    <row r="208" spans="1:6" x14ac:dyDescent="0.25">
      <c r="A208" s="5"/>
      <c r="B208" s="5"/>
      <c r="C208" s="6"/>
      <c r="D208" s="5"/>
      <c r="E208" s="5"/>
      <c r="F208" s="5"/>
    </row>
    <row r="209" spans="1:6" x14ac:dyDescent="0.25">
      <c r="A209" s="5"/>
      <c r="B209" s="5"/>
      <c r="C209" s="6"/>
      <c r="D209" s="5"/>
      <c r="E209" s="5"/>
      <c r="F209" s="5"/>
    </row>
    <row r="210" spans="1:6" x14ac:dyDescent="0.25">
      <c r="A210" s="5"/>
      <c r="B210" s="5"/>
      <c r="C210" s="6"/>
      <c r="D210" s="5"/>
      <c r="E210" s="5"/>
      <c r="F210" s="5"/>
    </row>
    <row r="211" spans="1:6" x14ac:dyDescent="0.25">
      <c r="A211" s="5"/>
      <c r="B211" s="5"/>
      <c r="C211" s="6"/>
      <c r="D211" s="5"/>
      <c r="E211" s="5"/>
      <c r="F211" s="5"/>
    </row>
    <row r="212" spans="1:6" x14ac:dyDescent="0.25">
      <c r="A212" s="5"/>
      <c r="B212" s="5"/>
      <c r="C212" s="6"/>
      <c r="D212" s="5"/>
      <c r="E212" s="5"/>
      <c r="F212" s="5"/>
    </row>
    <row r="213" spans="1:6" x14ac:dyDescent="0.25">
      <c r="A213" s="5"/>
      <c r="B213" s="5"/>
      <c r="C213" s="6"/>
      <c r="D213" s="5"/>
      <c r="E213" s="5"/>
      <c r="F213" s="5"/>
    </row>
    <row r="214" spans="1:6" x14ac:dyDescent="0.25">
      <c r="A214" s="5"/>
      <c r="B214" s="5"/>
      <c r="C214" s="6"/>
      <c r="D214" s="5"/>
      <c r="E214" s="5"/>
      <c r="F214" s="5"/>
    </row>
    <row r="215" spans="1:6" x14ac:dyDescent="0.25">
      <c r="A215" s="5"/>
      <c r="B215" s="5"/>
      <c r="C215" s="6"/>
      <c r="D215" s="5"/>
      <c r="E215" s="5"/>
      <c r="F215" s="5"/>
    </row>
    <row r="216" spans="1:6" x14ac:dyDescent="0.25">
      <c r="A216" s="5"/>
      <c r="B216" s="5"/>
      <c r="C216" s="6"/>
      <c r="D216" s="5"/>
      <c r="E216" s="5"/>
      <c r="F216" s="5"/>
    </row>
    <row r="217" spans="1:6" x14ac:dyDescent="0.25">
      <c r="A217" s="5"/>
      <c r="B217" s="5"/>
      <c r="C217" s="6"/>
      <c r="D217" s="5"/>
      <c r="E217" s="5"/>
      <c r="F217" s="5"/>
    </row>
    <row r="218" spans="1:6" x14ac:dyDescent="0.25">
      <c r="A218" s="5"/>
      <c r="B218" s="5"/>
      <c r="C218" s="6"/>
      <c r="D218" s="5"/>
      <c r="E218" s="5"/>
      <c r="F218" s="5"/>
    </row>
    <row r="219" spans="1:6" x14ac:dyDescent="0.25">
      <c r="A219" s="5"/>
      <c r="B219" s="5"/>
      <c r="C219" s="6"/>
      <c r="D219" s="5"/>
      <c r="E219" s="5"/>
      <c r="F219" s="5"/>
    </row>
    <row r="220" spans="1:6" x14ac:dyDescent="0.25">
      <c r="A220" s="5"/>
      <c r="B220" s="5"/>
      <c r="C220" s="6"/>
      <c r="D220" s="5"/>
      <c r="E220" s="5"/>
      <c r="F220" s="5"/>
    </row>
    <row r="221" spans="1:6" x14ac:dyDescent="0.25">
      <c r="A221" s="5"/>
      <c r="B221" s="5"/>
      <c r="C221" s="6"/>
      <c r="D221" s="5"/>
      <c r="E221" s="5"/>
      <c r="F221" s="5"/>
    </row>
    <row r="222" spans="1:6" x14ac:dyDescent="0.25">
      <c r="A222" s="5"/>
      <c r="B222" s="5"/>
      <c r="C222" s="6"/>
      <c r="D222" s="5"/>
      <c r="E222" s="5"/>
      <c r="F222" s="5"/>
    </row>
    <row r="223" spans="1:6" x14ac:dyDescent="0.25">
      <c r="A223" s="5"/>
      <c r="B223" s="5"/>
      <c r="C223" s="6"/>
      <c r="D223" s="5"/>
      <c r="E223" s="5"/>
      <c r="F223" s="5"/>
    </row>
    <row r="224" spans="1:6" x14ac:dyDescent="0.25">
      <c r="A224" s="5"/>
      <c r="B224" s="5"/>
      <c r="C224" s="6"/>
      <c r="D224" s="5"/>
      <c r="E224" s="5"/>
      <c r="F224" s="5"/>
    </row>
    <row r="225" spans="1:6" x14ac:dyDescent="0.25">
      <c r="A225" s="5"/>
      <c r="B225" s="5"/>
      <c r="C225" s="6"/>
      <c r="D225" s="5"/>
      <c r="E225" s="5"/>
      <c r="F225" s="5"/>
    </row>
    <row r="226" spans="1:6" x14ac:dyDescent="0.25">
      <c r="A226" s="5"/>
      <c r="B226" s="5"/>
      <c r="C226" s="6"/>
      <c r="D226" s="5"/>
      <c r="E226" s="5"/>
      <c r="F226" s="5"/>
    </row>
    <row r="227" spans="1:6" x14ac:dyDescent="0.25">
      <c r="A227" s="5"/>
      <c r="B227" s="5"/>
      <c r="C227" s="6"/>
      <c r="D227" s="5"/>
      <c r="E227" s="5"/>
      <c r="F227" s="5"/>
    </row>
    <row r="228" spans="1:6" x14ac:dyDescent="0.25">
      <c r="A228" s="5"/>
      <c r="B228" s="5"/>
      <c r="C228" s="6"/>
      <c r="D228" s="5"/>
      <c r="E228" s="5"/>
      <c r="F228" s="5"/>
    </row>
    <row r="229" spans="1:6" x14ac:dyDescent="0.25">
      <c r="A229" s="5"/>
      <c r="B229" s="5"/>
      <c r="C229" s="6"/>
      <c r="D229" s="5"/>
      <c r="E229" s="5"/>
      <c r="F229" s="5"/>
    </row>
    <row r="230" spans="1:6" x14ac:dyDescent="0.25">
      <c r="A230" s="5"/>
      <c r="B230" s="5"/>
      <c r="C230" s="6"/>
      <c r="D230" s="5"/>
      <c r="E230" s="5"/>
      <c r="F230" s="5"/>
    </row>
    <row r="231" spans="1:6" x14ac:dyDescent="0.25">
      <c r="A231" s="5"/>
      <c r="B231" s="5"/>
      <c r="C231" s="6"/>
      <c r="D231" s="5"/>
      <c r="E231" s="5"/>
      <c r="F231" s="5"/>
    </row>
    <row r="232" spans="1:6" x14ac:dyDescent="0.25">
      <c r="A232" s="5"/>
      <c r="B232" s="5"/>
      <c r="C232" s="6"/>
      <c r="D232" s="5"/>
      <c r="E232" s="5"/>
      <c r="F232" s="5"/>
    </row>
    <row r="233" spans="1:6" x14ac:dyDescent="0.25">
      <c r="A233" s="5"/>
      <c r="B233" s="5"/>
      <c r="C233" s="6"/>
      <c r="D233" s="5"/>
      <c r="E233" s="5"/>
      <c r="F233" s="5"/>
    </row>
    <row r="234" spans="1:6" x14ac:dyDescent="0.25">
      <c r="A234" s="5"/>
      <c r="B234" s="5"/>
      <c r="C234" s="6"/>
      <c r="D234" s="5"/>
      <c r="E234" s="5"/>
      <c r="F234" s="5"/>
    </row>
    <row r="235" spans="1:6" x14ac:dyDescent="0.25">
      <c r="A235" s="5"/>
      <c r="B235" s="5"/>
      <c r="C235" s="6"/>
      <c r="D235" s="5"/>
      <c r="E235" s="5"/>
      <c r="F235" s="5"/>
    </row>
    <row r="236" spans="1:6" x14ac:dyDescent="0.25">
      <c r="A236" s="5"/>
      <c r="B236" s="5"/>
      <c r="C236" s="6"/>
      <c r="D236" s="5"/>
      <c r="E236" s="5"/>
      <c r="F236" s="5"/>
    </row>
    <row r="237" spans="1:6" x14ac:dyDescent="0.25">
      <c r="A237" s="5"/>
      <c r="B237" s="5"/>
      <c r="C237" s="6"/>
      <c r="D237" s="5"/>
      <c r="E237" s="5"/>
      <c r="F237" s="5"/>
    </row>
    <row r="238" spans="1:6" x14ac:dyDescent="0.25">
      <c r="A238" s="5"/>
      <c r="B238" s="5"/>
      <c r="C238" s="6"/>
      <c r="D238" s="5"/>
      <c r="E238" s="5"/>
      <c r="F238" s="5"/>
    </row>
    <row r="239" spans="1:6" x14ac:dyDescent="0.25">
      <c r="A239" s="5"/>
      <c r="B239" s="5"/>
      <c r="C239" s="6"/>
      <c r="D239" s="5"/>
      <c r="E239" s="5"/>
      <c r="F239" s="5"/>
    </row>
    <row r="240" spans="1:6" x14ac:dyDescent="0.25">
      <c r="A240" s="5"/>
      <c r="B240" s="5"/>
      <c r="C240" s="6"/>
      <c r="D240" s="5"/>
      <c r="E240" s="5"/>
      <c r="F240" s="5"/>
    </row>
    <row r="241" spans="1:6" x14ac:dyDescent="0.25">
      <c r="A241" s="5"/>
      <c r="B241" s="5"/>
      <c r="C241" s="6"/>
      <c r="D241" s="5"/>
      <c r="E241" s="5"/>
      <c r="F241" s="5"/>
    </row>
    <row r="242" spans="1:6" x14ac:dyDescent="0.25">
      <c r="A242" s="5"/>
      <c r="B242" s="5"/>
      <c r="C242" s="6"/>
      <c r="D242" s="5"/>
      <c r="E242" s="5"/>
      <c r="F242" s="5"/>
    </row>
    <row r="243" spans="1:6" x14ac:dyDescent="0.25">
      <c r="A243" s="5"/>
      <c r="B243" s="5"/>
      <c r="C243" s="6"/>
      <c r="D243" s="5"/>
      <c r="E243" s="5"/>
      <c r="F243" s="5"/>
    </row>
    <row r="244" spans="1:6" x14ac:dyDescent="0.25">
      <c r="A244" s="5"/>
      <c r="B244" s="5"/>
      <c r="C244" s="6"/>
      <c r="D244" s="5"/>
      <c r="E244" s="5"/>
      <c r="F244" s="5"/>
    </row>
    <row r="245" spans="1:6" x14ac:dyDescent="0.25">
      <c r="A245" s="5"/>
      <c r="B245" s="5"/>
      <c r="C245" s="6"/>
      <c r="D245" s="5"/>
      <c r="E245" s="5"/>
      <c r="F245" s="5"/>
    </row>
    <row r="246" spans="1:6" x14ac:dyDescent="0.25">
      <c r="A246" s="5"/>
      <c r="B246" s="5"/>
      <c r="C246" s="6"/>
      <c r="D246" s="5"/>
      <c r="E246" s="5"/>
      <c r="F246" s="5"/>
    </row>
    <row r="247" spans="1:6" x14ac:dyDescent="0.25">
      <c r="A247" s="5"/>
      <c r="B247" s="5"/>
      <c r="C247" s="6"/>
      <c r="D247" s="5"/>
      <c r="E247" s="5"/>
      <c r="F247" s="5"/>
    </row>
    <row r="248" spans="1:6" x14ac:dyDescent="0.25">
      <c r="A248" s="5"/>
      <c r="B248" s="5"/>
      <c r="C248" s="6"/>
      <c r="D248" s="5"/>
      <c r="E248" s="5"/>
      <c r="F248" s="5"/>
    </row>
    <row r="249" spans="1:6" x14ac:dyDescent="0.25">
      <c r="A249" s="5"/>
      <c r="B249" s="5"/>
      <c r="C249" s="6"/>
      <c r="D249" s="5"/>
      <c r="E249" s="5"/>
      <c r="F249" s="5"/>
    </row>
    <row r="250" spans="1:6" x14ac:dyDescent="0.25">
      <c r="A250" s="5"/>
      <c r="B250" s="5"/>
      <c r="C250" s="6"/>
      <c r="D250" s="5"/>
      <c r="E250" s="5"/>
      <c r="F250" s="5"/>
    </row>
    <row r="251" spans="1:6" x14ac:dyDescent="0.25">
      <c r="A251" s="5"/>
      <c r="B251" s="5"/>
      <c r="C251" s="6"/>
      <c r="D251" s="5"/>
      <c r="E251" s="5"/>
      <c r="F251" s="5"/>
    </row>
    <row r="252" spans="1:6" x14ac:dyDescent="0.25">
      <c r="A252" s="5"/>
      <c r="B252" s="5"/>
      <c r="C252" s="6"/>
      <c r="D252" s="5"/>
      <c r="E252" s="5"/>
      <c r="F252" s="5"/>
    </row>
    <row r="253" spans="1:6" x14ac:dyDescent="0.25">
      <c r="A253" s="5"/>
      <c r="B253" s="5"/>
      <c r="C253" s="6"/>
      <c r="D253" s="5"/>
      <c r="E253" s="5"/>
      <c r="F253" s="5"/>
    </row>
    <row r="254" spans="1:6" x14ac:dyDescent="0.25">
      <c r="A254" s="5"/>
      <c r="B254" s="5"/>
      <c r="C254" s="6"/>
      <c r="D254" s="5"/>
      <c r="E254" s="5"/>
      <c r="F254" s="5"/>
    </row>
    <row r="255" spans="1:6" x14ac:dyDescent="0.25">
      <c r="A255" s="5"/>
      <c r="B255" s="5"/>
      <c r="C255" s="6"/>
      <c r="D255" s="5"/>
      <c r="E255" s="5"/>
      <c r="F255" s="5"/>
    </row>
    <row r="256" spans="1:6" x14ac:dyDescent="0.25">
      <c r="A256" s="5"/>
      <c r="B256" s="5"/>
      <c r="C256" s="6"/>
      <c r="D256" s="5"/>
      <c r="E256" s="5"/>
      <c r="F256" s="5"/>
    </row>
    <row r="257" spans="1:6" x14ac:dyDescent="0.25">
      <c r="A257" s="5"/>
      <c r="B257" s="5"/>
      <c r="C257" s="6"/>
      <c r="D257" s="5"/>
      <c r="E257" s="5"/>
      <c r="F257" s="5"/>
    </row>
    <row r="258" spans="1:6" x14ac:dyDescent="0.25">
      <c r="A258" s="5"/>
      <c r="B258" s="5"/>
      <c r="C258" s="6"/>
      <c r="D258" s="5"/>
      <c r="E258" s="5"/>
      <c r="F258" s="5"/>
    </row>
    <row r="259" spans="1:6" x14ac:dyDescent="0.25">
      <c r="A259" s="5"/>
      <c r="B259" s="5"/>
      <c r="C259" s="6"/>
      <c r="D259" s="5"/>
      <c r="E259" s="5"/>
      <c r="F259" s="5"/>
    </row>
    <row r="260" spans="1:6" x14ac:dyDescent="0.25">
      <c r="A260" s="5"/>
      <c r="B260" s="5"/>
      <c r="C260" s="6"/>
      <c r="D260" s="5"/>
      <c r="E260" s="5"/>
      <c r="F260" s="5"/>
    </row>
    <row r="261" spans="1:6" x14ac:dyDescent="0.25">
      <c r="A261" s="5"/>
      <c r="B261" s="5"/>
      <c r="C261" s="6"/>
      <c r="D261" s="5"/>
      <c r="E261" s="5"/>
      <c r="F261" s="5"/>
    </row>
    <row r="262" spans="1:6" x14ac:dyDescent="0.25">
      <c r="A262" s="5"/>
      <c r="B262" s="5"/>
      <c r="C262" s="6"/>
      <c r="D262" s="5"/>
      <c r="E262" s="5"/>
      <c r="F262" s="5"/>
    </row>
    <row r="263" spans="1:6" x14ac:dyDescent="0.25">
      <c r="A263" s="5"/>
      <c r="B263" s="5"/>
      <c r="C263" s="6"/>
      <c r="D263" s="5"/>
      <c r="E263" s="5"/>
      <c r="F263" s="5"/>
    </row>
    <row r="264" spans="1:6" x14ac:dyDescent="0.25">
      <c r="A264" s="5"/>
      <c r="B264" s="5"/>
      <c r="C264" s="6"/>
      <c r="D264" s="5"/>
      <c r="E264" s="5"/>
      <c r="F264" s="5"/>
    </row>
    <row r="265" spans="1:6" x14ac:dyDescent="0.25">
      <c r="A265" s="5"/>
      <c r="B265" s="5"/>
      <c r="C265" s="6"/>
      <c r="D265" s="5"/>
      <c r="E265" s="5"/>
      <c r="F265" s="5"/>
    </row>
    <row r="266" spans="1:6" x14ac:dyDescent="0.25">
      <c r="A266" s="5"/>
      <c r="B266" s="5"/>
      <c r="C266" s="6"/>
      <c r="D266" s="5"/>
      <c r="E266" s="5"/>
      <c r="F266" s="5"/>
    </row>
    <row r="267" spans="1:6" x14ac:dyDescent="0.25">
      <c r="A267" s="5"/>
      <c r="B267" s="5"/>
      <c r="C267" s="6"/>
      <c r="D267" s="5"/>
      <c r="E267" s="5"/>
      <c r="F267" s="5"/>
    </row>
    <row r="268" spans="1:6" x14ac:dyDescent="0.25">
      <c r="A268" s="5"/>
      <c r="B268" s="5"/>
      <c r="C268" s="6"/>
      <c r="D268" s="5"/>
      <c r="E268" s="5"/>
      <c r="F268" s="5"/>
    </row>
    <row r="269" spans="1:6" x14ac:dyDescent="0.25">
      <c r="A269" s="5"/>
      <c r="B269" s="5"/>
      <c r="C269" s="6"/>
      <c r="D269" s="5"/>
      <c r="E269" s="5"/>
      <c r="F269" s="5"/>
    </row>
    <row r="270" spans="1:6" x14ac:dyDescent="0.25">
      <c r="A270" s="5"/>
      <c r="B270" s="5"/>
      <c r="C270" s="6"/>
      <c r="D270" s="5"/>
      <c r="E270" s="5"/>
      <c r="F270" s="5"/>
    </row>
    <row r="271" spans="1:6" x14ac:dyDescent="0.25">
      <c r="A271" s="5"/>
      <c r="B271" s="5"/>
      <c r="C271" s="6"/>
      <c r="D271" s="5"/>
      <c r="E271" s="5"/>
      <c r="F271" s="5"/>
    </row>
    <row r="272" spans="1:6" x14ac:dyDescent="0.25">
      <c r="A272" s="5"/>
      <c r="B272" s="5"/>
      <c r="C272" s="6"/>
      <c r="D272" s="5"/>
      <c r="E272" s="5"/>
      <c r="F272" s="5"/>
    </row>
    <row r="273" spans="1:6" x14ac:dyDescent="0.25">
      <c r="A273" s="5"/>
      <c r="B273" s="5"/>
      <c r="C273" s="6"/>
      <c r="D273" s="5"/>
      <c r="E273" s="5"/>
      <c r="F273" s="5"/>
    </row>
    <row r="274" spans="1:6" x14ac:dyDescent="0.25">
      <c r="A274" s="5"/>
      <c r="B274" s="5"/>
      <c r="C274" s="6"/>
      <c r="D274" s="5"/>
      <c r="E274" s="5"/>
      <c r="F274" s="5"/>
    </row>
    <row r="275" spans="1:6" x14ac:dyDescent="0.25">
      <c r="A275" s="5"/>
      <c r="B275" s="5"/>
      <c r="C275" s="6"/>
      <c r="D275" s="5"/>
      <c r="E275" s="5"/>
      <c r="F275" s="5"/>
    </row>
    <row r="276" spans="1:6" x14ac:dyDescent="0.25">
      <c r="A276" s="5"/>
      <c r="B276" s="5"/>
      <c r="C276" s="6"/>
      <c r="D276" s="5"/>
      <c r="E276" s="5"/>
      <c r="F276" s="5"/>
    </row>
    <row r="277" spans="1:6" x14ac:dyDescent="0.25">
      <c r="A277" s="5"/>
      <c r="B277" s="5"/>
      <c r="C277" s="6"/>
      <c r="D277" s="5"/>
      <c r="E277" s="5"/>
      <c r="F277" s="5"/>
    </row>
    <row r="278" spans="1:6" x14ac:dyDescent="0.25">
      <c r="A278" s="5"/>
      <c r="B278" s="5"/>
      <c r="C278" s="6"/>
      <c r="D278" s="5"/>
      <c r="E278" s="5"/>
      <c r="F278" s="5"/>
    </row>
    <row r="279" spans="1:6" x14ac:dyDescent="0.25">
      <c r="A279" s="5"/>
      <c r="B279" s="5"/>
      <c r="C279" s="6"/>
      <c r="D279" s="5"/>
      <c r="E279" s="5"/>
      <c r="F279" s="5"/>
    </row>
    <row r="280" spans="1:6" x14ac:dyDescent="0.25">
      <c r="A280" s="5"/>
      <c r="B280" s="5"/>
      <c r="C280" s="6"/>
      <c r="D280" s="5"/>
      <c r="E280" s="5"/>
      <c r="F280" s="5"/>
    </row>
    <row r="281" spans="1:6" x14ac:dyDescent="0.25">
      <c r="A281" s="5"/>
      <c r="B281" s="5"/>
      <c r="C281" s="6"/>
      <c r="D281" s="5"/>
      <c r="E281" s="5"/>
      <c r="F281" s="5"/>
    </row>
    <row r="282" spans="1:6" x14ac:dyDescent="0.25">
      <c r="A282" s="5"/>
      <c r="B282" s="5"/>
      <c r="C282" s="6"/>
      <c r="D282" s="5"/>
      <c r="E282" s="5"/>
      <c r="F282" s="5"/>
    </row>
    <row r="283" spans="1:6" x14ac:dyDescent="0.25">
      <c r="A283" s="5"/>
      <c r="B283" s="5"/>
      <c r="C283" s="6"/>
      <c r="D283" s="5"/>
      <c r="E283" s="5"/>
      <c r="F283" s="5"/>
    </row>
    <row r="284" spans="1:6" x14ac:dyDescent="0.25">
      <c r="A284" s="5"/>
      <c r="B284" s="5"/>
      <c r="C284" s="6"/>
      <c r="D284" s="5"/>
      <c r="E284" s="5"/>
      <c r="F284" s="5"/>
    </row>
    <row r="285" spans="1:6" x14ac:dyDescent="0.25">
      <c r="A285" s="5"/>
      <c r="B285" s="5"/>
      <c r="C285" s="6"/>
      <c r="D285" s="5"/>
      <c r="E285" s="5"/>
      <c r="F285" s="5"/>
    </row>
    <row r="286" spans="1:6" x14ac:dyDescent="0.25">
      <c r="A286" s="5"/>
      <c r="B286" s="5"/>
      <c r="C286" s="6"/>
      <c r="D286" s="5"/>
      <c r="E286" s="5"/>
      <c r="F286" s="5"/>
    </row>
    <row r="287" spans="1:6" x14ac:dyDescent="0.25">
      <c r="A287" s="5"/>
      <c r="B287" s="5"/>
      <c r="C287" s="6"/>
      <c r="D287" s="5"/>
      <c r="E287" s="5"/>
      <c r="F287" s="5"/>
    </row>
    <row r="288" spans="1:6" x14ac:dyDescent="0.25">
      <c r="A288" s="5"/>
      <c r="B288" s="5"/>
      <c r="C288" s="6"/>
      <c r="D288" s="5"/>
      <c r="E288" s="5"/>
      <c r="F288" s="5"/>
    </row>
    <row r="289" spans="1:6" x14ac:dyDescent="0.25">
      <c r="A289" s="5"/>
      <c r="B289" s="5"/>
      <c r="C289" s="6"/>
      <c r="D289" s="5"/>
      <c r="E289" s="5"/>
      <c r="F289" s="5"/>
    </row>
    <row r="290" spans="1:6" x14ac:dyDescent="0.25">
      <c r="A290" s="5"/>
      <c r="B290" s="5"/>
      <c r="C290" s="6"/>
      <c r="D290" s="5"/>
      <c r="E290" s="5"/>
      <c r="F290" s="5"/>
    </row>
    <row r="291" spans="1:6" x14ac:dyDescent="0.25">
      <c r="A291" s="5"/>
      <c r="B291" s="5"/>
      <c r="C291" s="6"/>
      <c r="D291" s="5"/>
      <c r="E291" s="5"/>
      <c r="F291" s="5"/>
    </row>
    <row r="292" spans="1:6" x14ac:dyDescent="0.25">
      <c r="A292" s="5"/>
      <c r="B292" s="5"/>
      <c r="C292" s="6"/>
      <c r="D292" s="5"/>
      <c r="E292" s="5"/>
      <c r="F292" s="5"/>
    </row>
    <row r="293" spans="1:6" x14ac:dyDescent="0.25">
      <c r="A293" s="5"/>
      <c r="B293" s="5"/>
      <c r="C293" s="6"/>
      <c r="D293" s="5"/>
      <c r="E293" s="5"/>
      <c r="F293" s="5"/>
    </row>
    <row r="294" spans="1:6" x14ac:dyDescent="0.25">
      <c r="A294" s="5"/>
      <c r="B294" s="5"/>
      <c r="C294" s="6"/>
      <c r="D294" s="5"/>
      <c r="E294" s="5"/>
      <c r="F294" s="5"/>
    </row>
    <row r="295" spans="1:6" x14ac:dyDescent="0.25">
      <c r="A295" s="5"/>
      <c r="B295" s="5"/>
      <c r="C295" s="6"/>
      <c r="D295" s="5"/>
      <c r="E295" s="5"/>
      <c r="F295" s="5"/>
    </row>
    <row r="296" spans="1:6" x14ac:dyDescent="0.25">
      <c r="A296" s="5"/>
      <c r="B296" s="5"/>
      <c r="C296" s="6"/>
      <c r="D296" s="5"/>
      <c r="E296" s="5"/>
      <c r="F296" s="5"/>
    </row>
    <row r="297" spans="1:6" x14ac:dyDescent="0.25">
      <c r="A297" s="5"/>
      <c r="B297" s="5"/>
      <c r="C297" s="6"/>
      <c r="D297" s="5"/>
      <c r="E297" s="5"/>
      <c r="F297" s="5"/>
    </row>
    <row r="298" spans="1:6" x14ac:dyDescent="0.25">
      <c r="A298" s="5"/>
      <c r="B298" s="5"/>
      <c r="C298" s="6"/>
      <c r="D298" s="5"/>
      <c r="E298" s="5"/>
      <c r="F298" s="5"/>
    </row>
    <row r="299" spans="1:6" x14ac:dyDescent="0.25">
      <c r="A299" s="5"/>
      <c r="B299" s="5"/>
      <c r="C299" s="6"/>
      <c r="D299" s="5"/>
      <c r="E299" s="5"/>
      <c r="F299" s="5"/>
    </row>
    <row r="300" spans="1:6" x14ac:dyDescent="0.25">
      <c r="A300" s="5"/>
      <c r="B300" s="5"/>
      <c r="C300" s="6"/>
      <c r="D300" s="5"/>
      <c r="E300" s="5"/>
      <c r="F300" s="5"/>
    </row>
    <row r="301" spans="1:6" x14ac:dyDescent="0.25">
      <c r="A301" s="5"/>
      <c r="B301" s="5"/>
      <c r="C301" s="6"/>
      <c r="D301" s="5"/>
      <c r="E301" s="5"/>
      <c r="F301" s="5"/>
    </row>
    <row r="302" spans="1:6" x14ac:dyDescent="0.25">
      <c r="A302" s="5"/>
      <c r="B302" s="5"/>
      <c r="C302" s="6"/>
      <c r="D302" s="5"/>
      <c r="E302" s="5"/>
      <c r="F302" s="5"/>
    </row>
    <row r="303" spans="1:6" x14ac:dyDescent="0.25">
      <c r="A303" s="5"/>
      <c r="B303" s="5"/>
      <c r="C303" s="6"/>
      <c r="D303" s="5"/>
      <c r="E303" s="5"/>
      <c r="F303" s="5"/>
    </row>
    <row r="304" spans="1:6" x14ac:dyDescent="0.25">
      <c r="A304" s="5"/>
      <c r="B304" s="5"/>
      <c r="C304" s="6"/>
      <c r="D304" s="5"/>
      <c r="E304" s="5"/>
      <c r="F304" s="5"/>
    </row>
    <row r="305" spans="1:6" x14ac:dyDescent="0.25">
      <c r="A305" s="5"/>
      <c r="B305" s="5"/>
      <c r="C305" s="6"/>
      <c r="D305" s="5"/>
      <c r="E305" s="5"/>
      <c r="F305" s="5"/>
    </row>
    <row r="306" spans="1:6" x14ac:dyDescent="0.25">
      <c r="A306" s="5"/>
      <c r="B306" s="5"/>
      <c r="C306" s="6"/>
      <c r="D306" s="5"/>
      <c r="E306" s="5"/>
      <c r="F306" s="5"/>
    </row>
    <row r="307" spans="1:6" x14ac:dyDescent="0.25">
      <c r="A307" s="5"/>
      <c r="B307" s="5"/>
      <c r="C307" s="6"/>
      <c r="D307" s="5"/>
      <c r="E307" s="5"/>
      <c r="F307" s="5"/>
    </row>
    <row r="308" spans="1:6" x14ac:dyDescent="0.25">
      <c r="A308" s="5"/>
      <c r="B308" s="5"/>
      <c r="C308" s="6"/>
      <c r="D308" s="5"/>
      <c r="E308" s="5"/>
      <c r="F308" s="5"/>
    </row>
    <row r="309" spans="1:6" x14ac:dyDescent="0.25">
      <c r="A309" s="5"/>
      <c r="B309" s="5"/>
      <c r="C309" s="6"/>
      <c r="D309" s="5"/>
      <c r="E309" s="5"/>
      <c r="F309" s="5"/>
    </row>
    <row r="310" spans="1:6" x14ac:dyDescent="0.25">
      <c r="A310" s="5"/>
      <c r="B310" s="5"/>
      <c r="C310" s="6"/>
      <c r="D310" s="5"/>
      <c r="E310" s="5"/>
      <c r="F310" s="5"/>
    </row>
    <row r="311" spans="1:6" x14ac:dyDescent="0.25">
      <c r="A311" s="5"/>
      <c r="B311" s="5"/>
      <c r="C311" s="6"/>
      <c r="D311" s="5"/>
      <c r="E311" s="5"/>
      <c r="F311" s="5"/>
    </row>
    <row r="312" spans="1:6" x14ac:dyDescent="0.25">
      <c r="A312" s="5"/>
      <c r="B312" s="5"/>
      <c r="C312" s="6"/>
      <c r="D312" s="5"/>
      <c r="E312" s="5"/>
      <c r="F312" s="5"/>
    </row>
    <row r="313" spans="1:6" x14ac:dyDescent="0.25">
      <c r="A313" s="5"/>
      <c r="B313" s="5"/>
      <c r="C313" s="6"/>
      <c r="D313" s="5"/>
      <c r="E313" s="5"/>
      <c r="F313" s="5"/>
    </row>
    <row r="314" spans="1:6" x14ac:dyDescent="0.25">
      <c r="A314" s="5"/>
      <c r="B314" s="5"/>
      <c r="C314" s="6"/>
      <c r="D314" s="5"/>
      <c r="E314" s="5"/>
      <c r="F314" s="5"/>
    </row>
    <row r="315" spans="1:6" x14ac:dyDescent="0.25">
      <c r="A315" s="5"/>
      <c r="B315" s="5"/>
      <c r="C315" s="6"/>
      <c r="D315" s="5"/>
      <c r="E315" s="5"/>
      <c r="F315" s="5"/>
    </row>
    <row r="316" spans="1:6" x14ac:dyDescent="0.25">
      <c r="A316" s="5"/>
      <c r="B316" s="5"/>
      <c r="C316" s="6"/>
      <c r="D316" s="5"/>
      <c r="E316" s="5"/>
      <c r="F316" s="5"/>
    </row>
    <row r="317" spans="1:6" x14ac:dyDescent="0.25">
      <c r="A317" s="5"/>
      <c r="B317" s="5"/>
      <c r="C317" s="6"/>
      <c r="D317" s="5"/>
      <c r="E317" s="5"/>
      <c r="F317" s="5"/>
    </row>
    <row r="318" spans="1:6" x14ac:dyDescent="0.25">
      <c r="A318" s="5"/>
      <c r="B318" s="5"/>
      <c r="C318" s="6"/>
      <c r="D318" s="5"/>
      <c r="E318" s="5"/>
      <c r="F318" s="5"/>
    </row>
    <row r="319" spans="1:6" x14ac:dyDescent="0.25">
      <c r="A319" s="5"/>
      <c r="B319" s="5"/>
      <c r="C319" s="6"/>
      <c r="D319" s="5"/>
      <c r="E319" s="5"/>
      <c r="F319" s="5"/>
    </row>
    <row r="320" spans="1:6" x14ac:dyDescent="0.25">
      <c r="A320" s="5"/>
      <c r="B320" s="5"/>
      <c r="C320" s="6"/>
      <c r="D320" s="5"/>
      <c r="E320" s="5"/>
      <c r="F320" s="5"/>
    </row>
    <row r="321" spans="1:6" x14ac:dyDescent="0.25">
      <c r="A321" s="5"/>
      <c r="B321" s="5"/>
      <c r="C321" s="6"/>
      <c r="D321" s="5"/>
      <c r="E321" s="5"/>
      <c r="F321" s="5"/>
    </row>
    <row r="322" spans="1:6" x14ac:dyDescent="0.25">
      <c r="A322" s="5"/>
      <c r="B322" s="5"/>
      <c r="C322" s="6"/>
      <c r="D322" s="5"/>
      <c r="E322" s="5"/>
      <c r="F322" s="5"/>
    </row>
    <row r="323" spans="1:6" x14ac:dyDescent="0.25">
      <c r="A323" s="5"/>
      <c r="B323" s="5"/>
      <c r="C323" s="6"/>
      <c r="D323" s="5"/>
      <c r="E323" s="5"/>
      <c r="F323" s="5"/>
    </row>
    <row r="324" spans="1:6" x14ac:dyDescent="0.25">
      <c r="A324" s="5"/>
      <c r="B324" s="5"/>
      <c r="C324" s="6"/>
      <c r="D324" s="5"/>
      <c r="E324" s="5"/>
      <c r="F324" s="5"/>
    </row>
    <row r="325" spans="1:6" x14ac:dyDescent="0.25">
      <c r="A325" s="5"/>
      <c r="B325" s="5"/>
      <c r="C325" s="6"/>
      <c r="D325" s="5"/>
      <c r="E325" s="5"/>
      <c r="F325" s="5"/>
    </row>
    <row r="326" spans="1:6" x14ac:dyDescent="0.25">
      <c r="A326" s="5"/>
      <c r="B326" s="5"/>
      <c r="C326" s="6"/>
      <c r="D326" s="5"/>
      <c r="E326" s="5"/>
      <c r="F326" s="5"/>
    </row>
    <row r="327" spans="1:6" x14ac:dyDescent="0.25">
      <c r="A327" s="5"/>
      <c r="B327" s="5"/>
      <c r="C327" s="6"/>
      <c r="D327" s="5"/>
      <c r="E327" s="5"/>
      <c r="F327" s="5"/>
    </row>
    <row r="328" spans="1:6" x14ac:dyDescent="0.25">
      <c r="A328" s="5"/>
      <c r="B328" s="5"/>
      <c r="C328" s="6"/>
      <c r="D328" s="5"/>
      <c r="E328" s="5"/>
      <c r="F328" s="5"/>
    </row>
    <row r="329" spans="1:6" x14ac:dyDescent="0.25">
      <c r="A329" s="5"/>
      <c r="B329" s="5"/>
      <c r="C329" s="6"/>
      <c r="D329" s="5"/>
      <c r="E329" s="5"/>
      <c r="F329" s="5"/>
    </row>
    <row r="330" spans="1:6" x14ac:dyDescent="0.25">
      <c r="A330" s="5"/>
      <c r="B330" s="5"/>
      <c r="C330" s="6"/>
      <c r="D330" s="5"/>
      <c r="E330" s="5"/>
      <c r="F330" s="5"/>
    </row>
    <row r="331" spans="1:6" x14ac:dyDescent="0.25">
      <c r="A331" s="5"/>
      <c r="B331" s="5"/>
      <c r="C331" s="6"/>
      <c r="D331" s="5"/>
      <c r="E331" s="5"/>
      <c r="F331" s="5"/>
    </row>
    <row r="332" spans="1:6" x14ac:dyDescent="0.25">
      <c r="A332" s="5"/>
      <c r="B332" s="5"/>
      <c r="C332" s="6"/>
      <c r="D332" s="5"/>
      <c r="E332" s="5"/>
      <c r="F332" s="5"/>
    </row>
    <row r="333" spans="1:6" x14ac:dyDescent="0.25">
      <c r="A333" s="5"/>
      <c r="B333" s="5"/>
      <c r="C333" s="6"/>
      <c r="D333" s="5"/>
      <c r="E333" s="5"/>
      <c r="F333" s="5"/>
    </row>
    <row r="334" spans="1:6" x14ac:dyDescent="0.25">
      <c r="A334" s="5"/>
      <c r="B334" s="5"/>
      <c r="C334" s="6"/>
      <c r="D334" s="5"/>
      <c r="E334" s="5"/>
      <c r="F334" s="5"/>
    </row>
    <row r="335" spans="1:6" x14ac:dyDescent="0.25">
      <c r="A335" s="5"/>
      <c r="B335" s="5"/>
      <c r="C335" s="6"/>
      <c r="D335" s="5"/>
      <c r="E335" s="5"/>
      <c r="F335" s="5"/>
    </row>
    <row r="336" spans="1:6" x14ac:dyDescent="0.25">
      <c r="A336" s="5"/>
      <c r="B336" s="5"/>
      <c r="C336" s="6"/>
      <c r="D336" s="5"/>
      <c r="E336" s="5"/>
      <c r="F336" s="5"/>
    </row>
    <row r="337" spans="1:6" x14ac:dyDescent="0.25">
      <c r="A337" s="5"/>
      <c r="B337" s="5"/>
      <c r="C337" s="6"/>
      <c r="D337" s="5"/>
      <c r="E337" s="5"/>
      <c r="F337" s="5"/>
    </row>
    <row r="338" spans="1:6" x14ac:dyDescent="0.25">
      <c r="A338" s="5"/>
      <c r="B338" s="5"/>
      <c r="C338" s="6"/>
      <c r="D338" s="5"/>
      <c r="E338" s="5"/>
      <c r="F338" s="5"/>
    </row>
    <row r="339" spans="1:6" x14ac:dyDescent="0.25">
      <c r="A339" s="5"/>
      <c r="B339" s="5"/>
      <c r="C339" s="6"/>
      <c r="D339" s="5"/>
      <c r="E339" s="5"/>
      <c r="F339" s="5"/>
    </row>
    <row r="340" spans="1:6" x14ac:dyDescent="0.25">
      <c r="A340" s="5"/>
      <c r="B340" s="5"/>
      <c r="C340" s="6"/>
      <c r="D340" s="5"/>
      <c r="E340" s="5"/>
      <c r="F340" s="5"/>
    </row>
    <row r="341" spans="1:6" x14ac:dyDescent="0.25">
      <c r="A341" s="5"/>
      <c r="B341" s="5"/>
      <c r="C341" s="6"/>
      <c r="D341" s="5"/>
      <c r="E341" s="5"/>
      <c r="F341" s="5"/>
    </row>
    <row r="342" spans="1:6" x14ac:dyDescent="0.25">
      <c r="A342" s="5"/>
      <c r="B342" s="5"/>
      <c r="C342" s="6"/>
      <c r="D342" s="5"/>
      <c r="E342" s="5"/>
      <c r="F342" s="5"/>
    </row>
    <row r="343" spans="1:6" x14ac:dyDescent="0.25">
      <c r="A343" s="5"/>
      <c r="B343" s="5"/>
      <c r="C343" s="6"/>
      <c r="D343" s="5"/>
      <c r="E343" s="5"/>
      <c r="F343" s="5"/>
    </row>
    <row r="344" spans="1:6" x14ac:dyDescent="0.25">
      <c r="A344" s="5"/>
      <c r="B344" s="5"/>
      <c r="C344" s="6"/>
      <c r="D344" s="5"/>
      <c r="E344" s="5"/>
      <c r="F344" s="5"/>
    </row>
    <row r="345" spans="1:6" x14ac:dyDescent="0.25">
      <c r="A345" s="5"/>
      <c r="B345" s="5"/>
      <c r="C345" s="6"/>
      <c r="D345" s="5"/>
      <c r="E345" s="5"/>
      <c r="F345" s="5"/>
    </row>
    <row r="346" spans="1:6" x14ac:dyDescent="0.25">
      <c r="A346" s="5"/>
      <c r="B346" s="5"/>
      <c r="C346" s="6"/>
      <c r="D346" s="5"/>
      <c r="E346" s="5"/>
      <c r="F346" s="5"/>
    </row>
    <row r="347" spans="1:6" x14ac:dyDescent="0.25">
      <c r="A347" s="5"/>
      <c r="B347" s="5"/>
      <c r="C347" s="6"/>
      <c r="D347" s="5"/>
      <c r="E347" s="5"/>
      <c r="F347" s="5"/>
    </row>
    <row r="348" spans="1:6" x14ac:dyDescent="0.25">
      <c r="A348" s="5"/>
      <c r="B348" s="5"/>
      <c r="C348" s="6"/>
      <c r="D348" s="5"/>
      <c r="E348" s="5"/>
      <c r="F348" s="5"/>
    </row>
    <row r="349" spans="1:6" x14ac:dyDescent="0.25">
      <c r="A349" s="5"/>
      <c r="B349" s="5"/>
      <c r="C349" s="6"/>
      <c r="D349" s="5"/>
      <c r="E349" s="5"/>
      <c r="F349" s="5"/>
    </row>
    <row r="350" spans="1:6" x14ac:dyDescent="0.25">
      <c r="A350" s="5"/>
      <c r="B350" s="5"/>
      <c r="C350" s="6"/>
      <c r="D350" s="5"/>
      <c r="E350" s="5"/>
      <c r="F350" s="5"/>
    </row>
    <row r="351" spans="1:6" x14ac:dyDescent="0.25">
      <c r="A351" s="5"/>
      <c r="B351" s="5"/>
      <c r="C351" s="6"/>
      <c r="D351" s="5"/>
      <c r="E351" s="5"/>
      <c r="F351" s="5"/>
    </row>
    <row r="352" spans="1:6" x14ac:dyDescent="0.25">
      <c r="A352" s="5"/>
      <c r="B352" s="5"/>
      <c r="C352" s="6"/>
      <c r="D352" s="5"/>
      <c r="E352" s="5"/>
      <c r="F352" s="5"/>
    </row>
    <row r="353" spans="1:6" x14ac:dyDescent="0.25">
      <c r="A353" s="5"/>
      <c r="B353" s="5"/>
      <c r="C353" s="6"/>
      <c r="D353" s="5"/>
      <c r="E353" s="5"/>
      <c r="F353" s="5"/>
    </row>
    <row r="354" spans="1:6" x14ac:dyDescent="0.25">
      <c r="A354" s="5"/>
      <c r="B354" s="5"/>
      <c r="C354" s="6"/>
      <c r="D354" s="5"/>
      <c r="E354" s="5"/>
      <c r="F354" s="5"/>
    </row>
    <row r="355" spans="1:6" x14ac:dyDescent="0.25">
      <c r="A355" s="5"/>
      <c r="B355" s="5"/>
      <c r="C355" s="6"/>
      <c r="D355" s="5"/>
      <c r="E355" s="5"/>
      <c r="F355" s="5"/>
    </row>
    <row r="356" spans="1:6" x14ac:dyDescent="0.25">
      <c r="A356" s="5"/>
      <c r="B356" s="5"/>
      <c r="C356" s="6"/>
      <c r="D356" s="5"/>
      <c r="E356" s="5"/>
      <c r="F356" s="5"/>
    </row>
    <row r="357" spans="1:6" x14ac:dyDescent="0.25">
      <c r="A357" s="5"/>
      <c r="B357" s="5"/>
      <c r="C357" s="6"/>
      <c r="D357" s="5"/>
      <c r="E357" s="5"/>
      <c r="F357" s="5"/>
    </row>
    <row r="358" spans="1:6" x14ac:dyDescent="0.25">
      <c r="A358" s="5"/>
      <c r="B358" s="5"/>
      <c r="C358" s="6"/>
      <c r="D358" s="5"/>
      <c r="E358" s="5"/>
      <c r="F358" s="5"/>
    </row>
    <row r="359" spans="1:6" x14ac:dyDescent="0.25">
      <c r="A359" s="5"/>
      <c r="B359" s="5"/>
      <c r="C359" s="6"/>
      <c r="D359" s="5"/>
      <c r="E359" s="5"/>
      <c r="F359" s="5"/>
    </row>
    <row r="360" spans="1:6" x14ac:dyDescent="0.25">
      <c r="A360" s="5"/>
      <c r="B360" s="5"/>
      <c r="C360" s="6"/>
      <c r="D360" s="5"/>
      <c r="E360" s="5"/>
      <c r="F360" s="5"/>
    </row>
    <row r="361" spans="1:6" x14ac:dyDescent="0.25">
      <c r="A361" s="5"/>
      <c r="B361" s="5"/>
      <c r="C361" s="6"/>
      <c r="D361" s="5"/>
      <c r="E361" s="5"/>
      <c r="F361" s="5"/>
    </row>
    <row r="362" spans="1:6" x14ac:dyDescent="0.25">
      <c r="A362" s="5"/>
      <c r="B362" s="5"/>
      <c r="C362" s="6"/>
      <c r="D362" s="5"/>
      <c r="E362" s="5"/>
      <c r="F362" s="5"/>
    </row>
    <row r="363" spans="1:6" x14ac:dyDescent="0.25">
      <c r="A363" s="5"/>
      <c r="B363" s="5"/>
      <c r="C363" s="6"/>
      <c r="D363" s="5"/>
      <c r="E363" s="5"/>
      <c r="F363" s="5"/>
    </row>
    <row r="364" spans="1:6" x14ac:dyDescent="0.25">
      <c r="A364" s="5"/>
      <c r="B364" s="5"/>
      <c r="C364" s="6"/>
      <c r="D364" s="5"/>
      <c r="E364" s="5"/>
      <c r="F364" s="5"/>
    </row>
    <row r="365" spans="1:6" x14ac:dyDescent="0.25">
      <c r="A365" s="5"/>
      <c r="B365" s="5"/>
      <c r="C365" s="6"/>
      <c r="D365" s="5"/>
      <c r="E365" s="5"/>
      <c r="F365" s="5"/>
    </row>
    <row r="366" spans="1:6" x14ac:dyDescent="0.25">
      <c r="A366" s="5"/>
      <c r="B366" s="5"/>
      <c r="C366" s="6"/>
      <c r="D366" s="5"/>
      <c r="E366" s="5"/>
      <c r="F366" s="5"/>
    </row>
    <row r="367" spans="1:6" x14ac:dyDescent="0.25">
      <c r="A367" s="5"/>
      <c r="B367" s="5"/>
      <c r="C367" s="6"/>
      <c r="D367" s="5"/>
      <c r="E367" s="5"/>
      <c r="F367" s="5"/>
    </row>
    <row r="368" spans="1:6" x14ac:dyDescent="0.25">
      <c r="A368" s="5"/>
      <c r="B368" s="5"/>
      <c r="C368" s="6"/>
      <c r="D368" s="5"/>
      <c r="E368" s="5"/>
      <c r="F368" s="5"/>
    </row>
    <row r="369" spans="1:6" x14ac:dyDescent="0.25">
      <c r="A369" s="5"/>
      <c r="B369" s="5"/>
      <c r="C369" s="6"/>
      <c r="D369" s="5"/>
      <c r="E369" s="5"/>
      <c r="F369" s="5"/>
    </row>
    <row r="370" spans="1:6" x14ac:dyDescent="0.25">
      <c r="A370" s="5"/>
      <c r="B370" s="5"/>
      <c r="C370" s="6"/>
      <c r="D370" s="5"/>
      <c r="E370" s="5"/>
      <c r="F370" s="5"/>
    </row>
    <row r="371" spans="1:6" x14ac:dyDescent="0.25">
      <c r="A371" s="5"/>
      <c r="B371" s="5"/>
      <c r="C371" s="6"/>
      <c r="D371" s="5"/>
      <c r="E371" s="5"/>
      <c r="F371" s="5"/>
    </row>
    <row r="372" spans="1:6" x14ac:dyDescent="0.25">
      <c r="A372" s="5"/>
      <c r="B372" s="5"/>
      <c r="C372" s="6"/>
      <c r="D372" s="5"/>
      <c r="E372" s="5"/>
      <c r="F372" s="5"/>
    </row>
    <row r="373" spans="1:6" x14ac:dyDescent="0.25">
      <c r="A373" s="5"/>
      <c r="B373" s="5"/>
      <c r="C373" s="6"/>
      <c r="D373" s="5"/>
      <c r="E373" s="5"/>
      <c r="F373" s="5"/>
    </row>
    <row r="374" spans="1:6" x14ac:dyDescent="0.25">
      <c r="A374" s="5"/>
      <c r="B374" s="5"/>
      <c r="C374" s="6"/>
      <c r="D374" s="5"/>
      <c r="E374" s="5"/>
      <c r="F374" s="5"/>
    </row>
    <row r="375" spans="1:6" x14ac:dyDescent="0.25">
      <c r="A375" s="5"/>
      <c r="B375" s="5"/>
      <c r="C375" s="6"/>
      <c r="D375" s="5"/>
      <c r="E375" s="5"/>
      <c r="F375" s="5"/>
    </row>
    <row r="376" spans="1:6" x14ac:dyDescent="0.25">
      <c r="A376" s="5"/>
      <c r="B376" s="5"/>
      <c r="C376" s="6"/>
      <c r="D376" s="5"/>
      <c r="E376" s="5"/>
      <c r="F376" s="5"/>
    </row>
    <row r="377" spans="1:6" x14ac:dyDescent="0.25">
      <c r="A377" s="5"/>
      <c r="B377" s="5"/>
      <c r="C377" s="6"/>
      <c r="D377" s="5"/>
      <c r="E377" s="5"/>
      <c r="F377" s="5"/>
    </row>
    <row r="378" spans="1:6" x14ac:dyDescent="0.25">
      <c r="A378" s="5"/>
      <c r="B378" s="5"/>
      <c r="C378" s="6"/>
      <c r="D378" s="5"/>
      <c r="E378" s="5"/>
      <c r="F378" s="5"/>
    </row>
    <row r="379" spans="1:6" x14ac:dyDescent="0.25">
      <c r="A379" s="5"/>
      <c r="B379" s="5"/>
      <c r="C379" s="6"/>
      <c r="D379" s="5"/>
      <c r="E379" s="5"/>
      <c r="F379" s="5"/>
    </row>
    <row r="380" spans="1:6" x14ac:dyDescent="0.25">
      <c r="A380" s="5"/>
      <c r="B380" s="5"/>
      <c r="C380" s="6"/>
      <c r="D380" s="5"/>
      <c r="E380" s="5"/>
      <c r="F380" s="5"/>
    </row>
    <row r="381" spans="1:6" x14ac:dyDescent="0.25">
      <c r="A381" s="5"/>
      <c r="B381" s="5"/>
      <c r="C381" s="6"/>
      <c r="D381" s="5"/>
      <c r="E381" s="5"/>
      <c r="F381" s="5"/>
    </row>
    <row r="382" spans="1:6" x14ac:dyDescent="0.25">
      <c r="A382" s="5"/>
      <c r="B382" s="5"/>
      <c r="C382" s="6"/>
      <c r="D382" s="5"/>
      <c r="E382" s="5"/>
      <c r="F382" s="5"/>
    </row>
    <row r="383" spans="1:6" x14ac:dyDescent="0.25">
      <c r="A383" s="5"/>
      <c r="B383" s="5"/>
      <c r="C383" s="6"/>
      <c r="D383" s="5"/>
      <c r="E383" s="5"/>
      <c r="F383" s="5"/>
    </row>
    <row r="384" spans="1:6" x14ac:dyDescent="0.25">
      <c r="A384" s="5"/>
      <c r="B384" s="5"/>
      <c r="C384" s="6"/>
      <c r="D384" s="5"/>
      <c r="E384" s="5"/>
      <c r="F384" s="5"/>
    </row>
    <row r="385" spans="1:6" x14ac:dyDescent="0.25">
      <c r="A385" s="5"/>
      <c r="B385" s="5"/>
      <c r="C385" s="6"/>
      <c r="D385" s="5"/>
      <c r="E385" s="5"/>
      <c r="F385" s="5"/>
    </row>
    <row r="386" spans="1:6" x14ac:dyDescent="0.25">
      <c r="A386" s="5"/>
      <c r="B386" s="5"/>
      <c r="C386" s="6"/>
      <c r="D386" s="5"/>
      <c r="E386" s="5"/>
      <c r="F386" s="5"/>
    </row>
    <row r="387" spans="1:6" x14ac:dyDescent="0.25">
      <c r="A387" s="5"/>
      <c r="B387" s="5"/>
      <c r="C387" s="6"/>
      <c r="D387" s="5"/>
      <c r="E387" s="5"/>
      <c r="F387" s="5"/>
    </row>
    <row r="388" spans="1:6" x14ac:dyDescent="0.25">
      <c r="A388" s="5"/>
      <c r="B388" s="5"/>
      <c r="C388" s="6"/>
      <c r="D388" s="5"/>
      <c r="E388" s="5"/>
      <c r="F388" s="5"/>
    </row>
    <row r="389" spans="1:6" x14ac:dyDescent="0.25">
      <c r="A389" s="5"/>
      <c r="B389" s="5"/>
      <c r="C389" s="6"/>
      <c r="D389" s="5"/>
      <c r="E389" s="5"/>
      <c r="F389" s="5"/>
    </row>
    <row r="390" spans="1:6" x14ac:dyDescent="0.25">
      <c r="A390" s="5"/>
      <c r="B390" s="5"/>
      <c r="C390" s="6"/>
      <c r="D390" s="5"/>
      <c r="E390" s="5"/>
      <c r="F390" s="5"/>
    </row>
    <row r="391" spans="1:6" x14ac:dyDescent="0.25">
      <c r="A391" s="5"/>
      <c r="B391" s="5"/>
      <c r="C391" s="6"/>
      <c r="D391" s="5"/>
      <c r="E391" s="5"/>
      <c r="F391" s="5"/>
    </row>
    <row r="392" spans="1:6" x14ac:dyDescent="0.25">
      <c r="A392" s="5"/>
      <c r="B392" s="5"/>
      <c r="C392" s="6"/>
      <c r="D392" s="5"/>
      <c r="E392" s="5"/>
      <c r="F392" s="5"/>
    </row>
    <row r="393" spans="1:6" x14ac:dyDescent="0.25">
      <c r="A393" s="5"/>
      <c r="B393" s="5"/>
      <c r="C393" s="6"/>
      <c r="D393" s="5"/>
      <c r="E393" s="5"/>
      <c r="F393" s="5"/>
    </row>
    <row r="394" spans="1:6" x14ac:dyDescent="0.25">
      <c r="A394" s="5"/>
      <c r="B394" s="5"/>
      <c r="C394" s="6"/>
      <c r="D394" s="5"/>
      <c r="E394" s="5"/>
      <c r="F394" s="5"/>
    </row>
    <row r="395" spans="1:6" x14ac:dyDescent="0.25">
      <c r="A395" s="5"/>
      <c r="B395" s="5"/>
      <c r="C395" s="6"/>
      <c r="D395" s="5"/>
      <c r="E395" s="5"/>
      <c r="F395" s="5"/>
    </row>
    <row r="396" spans="1:6" x14ac:dyDescent="0.25">
      <c r="A396" s="5"/>
      <c r="B396" s="5"/>
      <c r="C396" s="6"/>
      <c r="D396" s="5"/>
      <c r="E396" s="5"/>
      <c r="F396" s="5"/>
    </row>
    <row r="397" spans="1:6" x14ac:dyDescent="0.25">
      <c r="A397" s="5"/>
      <c r="B397" s="5"/>
      <c r="C397" s="6"/>
      <c r="D397" s="5"/>
      <c r="E397" s="5"/>
      <c r="F397" s="5"/>
    </row>
    <row r="398" spans="1:6" x14ac:dyDescent="0.25">
      <c r="A398" s="5"/>
      <c r="B398" s="5"/>
      <c r="C398" s="6"/>
      <c r="D398" s="5"/>
      <c r="E398" s="5"/>
      <c r="F398" s="5"/>
    </row>
    <row r="399" spans="1:6" x14ac:dyDescent="0.25">
      <c r="A399" s="5"/>
      <c r="B399" s="5"/>
      <c r="C399" s="6"/>
      <c r="D399" s="5"/>
      <c r="E399" s="5"/>
      <c r="F399" s="5"/>
    </row>
    <row r="400" spans="1:6" x14ac:dyDescent="0.25">
      <c r="A400" s="5"/>
      <c r="B400" s="5"/>
      <c r="C400" s="6"/>
      <c r="D400" s="5"/>
      <c r="E400" s="5"/>
      <c r="F400" s="5"/>
    </row>
    <row r="401" spans="1:6" x14ac:dyDescent="0.25">
      <c r="A401" s="5"/>
      <c r="B401" s="5"/>
      <c r="C401" s="6"/>
      <c r="D401" s="5"/>
      <c r="E401" s="5"/>
      <c r="F401" s="5"/>
    </row>
    <row r="402" spans="1:6" x14ac:dyDescent="0.25">
      <c r="A402" s="5"/>
      <c r="B402" s="5"/>
      <c r="C402" s="6"/>
      <c r="D402" s="5"/>
      <c r="E402" s="5"/>
      <c r="F402" s="5"/>
    </row>
    <row r="403" spans="1:6" x14ac:dyDescent="0.25">
      <c r="A403" s="5"/>
      <c r="B403" s="5"/>
      <c r="C403" s="6"/>
      <c r="D403" s="5"/>
      <c r="E403" s="5"/>
      <c r="F403" s="5"/>
    </row>
    <row r="404" spans="1:6" x14ac:dyDescent="0.25">
      <c r="A404" s="5"/>
      <c r="B404" s="5"/>
      <c r="C404" s="6"/>
      <c r="D404" s="5"/>
      <c r="E404" s="5"/>
      <c r="F404" s="5"/>
    </row>
    <row r="405" spans="1:6" x14ac:dyDescent="0.25">
      <c r="A405" s="5"/>
      <c r="B405" s="5"/>
      <c r="C405" s="6"/>
      <c r="D405" s="5"/>
      <c r="E405" s="5"/>
      <c r="F405" s="5"/>
    </row>
    <row r="406" spans="1:6" x14ac:dyDescent="0.25">
      <c r="A406" s="5"/>
      <c r="B406" s="5"/>
      <c r="C406" s="6"/>
      <c r="D406" s="5"/>
      <c r="E406" s="5"/>
      <c r="F406" s="5"/>
    </row>
    <row r="407" spans="1:6" x14ac:dyDescent="0.25">
      <c r="A407" s="5"/>
      <c r="B407" s="5"/>
      <c r="C407" s="6"/>
      <c r="D407" s="5"/>
      <c r="E407" s="5"/>
      <c r="F407" s="5"/>
    </row>
    <row r="408" spans="1:6" x14ac:dyDescent="0.25">
      <c r="A408" s="5"/>
      <c r="B408" s="5"/>
      <c r="C408" s="6"/>
      <c r="D408" s="5"/>
      <c r="E408" s="5"/>
      <c r="F408" s="5"/>
    </row>
    <row r="409" spans="1:6" x14ac:dyDescent="0.25">
      <c r="A409" s="5"/>
      <c r="B409" s="5"/>
      <c r="C409" s="6"/>
      <c r="D409" s="5"/>
      <c r="E409" s="5"/>
      <c r="F409" s="5"/>
    </row>
    <row r="410" spans="1:6" x14ac:dyDescent="0.25">
      <c r="A410" s="5"/>
      <c r="B410" s="5"/>
      <c r="C410" s="6"/>
      <c r="D410" s="5"/>
      <c r="E410" s="5"/>
      <c r="F410" s="5"/>
    </row>
    <row r="411" spans="1:6" x14ac:dyDescent="0.25">
      <c r="A411" s="5"/>
      <c r="B411" s="5"/>
      <c r="C411" s="6"/>
      <c r="D411" s="5"/>
      <c r="E411" s="5"/>
      <c r="F411" s="5"/>
    </row>
    <row r="412" spans="1:6" x14ac:dyDescent="0.25">
      <c r="A412" s="5"/>
      <c r="B412" s="5"/>
      <c r="C412" s="6"/>
      <c r="D412" s="5"/>
      <c r="E412" s="5"/>
      <c r="F412" s="5"/>
    </row>
    <row r="413" spans="1:6" x14ac:dyDescent="0.25">
      <c r="A413" s="5"/>
      <c r="B413" s="5"/>
      <c r="C413" s="6"/>
      <c r="D413" s="5"/>
      <c r="E413" s="5"/>
      <c r="F413" s="5"/>
    </row>
    <row r="414" spans="1:6" x14ac:dyDescent="0.25">
      <c r="A414" s="5"/>
      <c r="B414" s="5"/>
      <c r="C414" s="6"/>
      <c r="D414" s="5"/>
      <c r="E414" s="5"/>
      <c r="F414" s="5"/>
    </row>
    <row r="415" spans="1:6" x14ac:dyDescent="0.25">
      <c r="A415" s="5"/>
      <c r="B415" s="5"/>
      <c r="C415" s="6"/>
      <c r="D415" s="5"/>
      <c r="E415" s="5"/>
      <c r="F415" s="5"/>
    </row>
    <row r="416" spans="1:6" x14ac:dyDescent="0.25">
      <c r="A416" s="5"/>
      <c r="B416" s="5"/>
      <c r="C416" s="6"/>
      <c r="D416" s="5"/>
      <c r="E416" s="5"/>
      <c r="F416" s="5"/>
    </row>
    <row r="417" spans="1:6" x14ac:dyDescent="0.25">
      <c r="A417" s="5"/>
      <c r="B417" s="5"/>
      <c r="C417" s="6"/>
      <c r="D417" s="5"/>
      <c r="E417" s="5"/>
      <c r="F417" s="5"/>
    </row>
    <row r="418" spans="1:6" x14ac:dyDescent="0.25">
      <c r="A418" s="5"/>
      <c r="B418" s="5"/>
      <c r="C418" s="6"/>
      <c r="D418" s="5"/>
      <c r="E418" s="5"/>
      <c r="F418" s="5"/>
    </row>
    <row r="419" spans="1:6" x14ac:dyDescent="0.25">
      <c r="A419" s="5"/>
      <c r="B419" s="5"/>
      <c r="C419" s="6"/>
      <c r="D419" s="5"/>
      <c r="E419" s="5"/>
      <c r="F419" s="5"/>
    </row>
    <row r="420" spans="1:6" x14ac:dyDescent="0.25">
      <c r="A420" s="5"/>
      <c r="B420" s="5"/>
      <c r="C420" s="6"/>
      <c r="D420" s="5"/>
      <c r="E420" s="5"/>
      <c r="F420" s="5"/>
    </row>
    <row r="421" spans="1:6" x14ac:dyDescent="0.25">
      <c r="A421" s="5"/>
      <c r="B421" s="5"/>
      <c r="C421" s="6"/>
      <c r="D421" s="5"/>
      <c r="E421" s="5"/>
      <c r="F421" s="5"/>
    </row>
    <row r="422" spans="1:6" x14ac:dyDescent="0.25">
      <c r="A422" s="5"/>
      <c r="B422" s="5"/>
      <c r="C422" s="6"/>
      <c r="D422" s="5"/>
      <c r="E422" s="5"/>
      <c r="F422" s="5"/>
    </row>
    <row r="423" spans="1:6" x14ac:dyDescent="0.25">
      <c r="A423" s="5"/>
      <c r="B423" s="5"/>
      <c r="C423" s="6"/>
      <c r="D423" s="5"/>
      <c r="E423" s="5"/>
      <c r="F423" s="5"/>
    </row>
    <row r="424" spans="1:6" x14ac:dyDescent="0.25">
      <c r="A424" s="5"/>
      <c r="B424" s="5"/>
      <c r="C424" s="6"/>
      <c r="D424" s="5"/>
      <c r="E424" s="5"/>
      <c r="F424" s="5"/>
    </row>
    <row r="425" spans="1:6" x14ac:dyDescent="0.25">
      <c r="A425" s="5"/>
      <c r="B425" s="5"/>
      <c r="C425" s="6"/>
      <c r="D425" s="5"/>
      <c r="E425" s="5"/>
      <c r="F425" s="5"/>
    </row>
    <row r="426" spans="1:6" x14ac:dyDescent="0.25">
      <c r="A426" s="5"/>
      <c r="B426" s="5"/>
      <c r="C426" s="6"/>
      <c r="D426" s="5"/>
      <c r="E426" s="5"/>
      <c r="F426" s="5"/>
    </row>
    <row r="427" spans="1:6" x14ac:dyDescent="0.25">
      <c r="A427" s="5"/>
      <c r="B427" s="5"/>
      <c r="C427" s="6"/>
      <c r="D427" s="5"/>
      <c r="E427" s="5"/>
      <c r="F427" s="5"/>
    </row>
    <row r="428" spans="1:6" x14ac:dyDescent="0.25">
      <c r="A428" s="5"/>
      <c r="B428" s="5"/>
      <c r="C428" s="6"/>
      <c r="D428" s="5"/>
      <c r="E428" s="5"/>
      <c r="F428" s="5"/>
    </row>
    <row r="429" spans="1:6" x14ac:dyDescent="0.25">
      <c r="A429" s="5"/>
      <c r="B429" s="5"/>
      <c r="C429" s="6"/>
      <c r="D429" s="5"/>
      <c r="E429" s="5"/>
      <c r="F429" s="5"/>
    </row>
    <row r="430" spans="1:6" x14ac:dyDescent="0.25">
      <c r="A430" s="5"/>
      <c r="B430" s="5"/>
      <c r="C430" s="6"/>
      <c r="D430" s="5"/>
      <c r="E430" s="5"/>
      <c r="F430" s="5"/>
    </row>
    <row r="431" spans="1:6" x14ac:dyDescent="0.25">
      <c r="A431" s="5"/>
      <c r="B431" s="5"/>
      <c r="C431" s="6"/>
      <c r="D431" s="5"/>
      <c r="E431" s="5"/>
      <c r="F431" s="5"/>
    </row>
    <row r="432" spans="1:6" x14ac:dyDescent="0.25">
      <c r="A432" s="5"/>
      <c r="B432" s="5"/>
      <c r="C432" s="6"/>
      <c r="D432" s="5"/>
      <c r="E432" s="5"/>
      <c r="F432" s="5"/>
    </row>
    <row r="433" spans="1:6" x14ac:dyDescent="0.25">
      <c r="A433" s="5"/>
      <c r="B433" s="5"/>
      <c r="C433" s="6"/>
      <c r="D433" s="5"/>
      <c r="E433" s="5"/>
      <c r="F433" s="5"/>
    </row>
    <row r="434" spans="1:6" x14ac:dyDescent="0.25">
      <c r="A434" s="5"/>
      <c r="B434" s="5"/>
      <c r="C434" s="6"/>
      <c r="D434" s="5"/>
      <c r="E434" s="5"/>
      <c r="F434" s="5"/>
    </row>
    <row r="435" spans="1:6" x14ac:dyDescent="0.25">
      <c r="A435" s="5"/>
      <c r="B435" s="5"/>
      <c r="C435" s="6"/>
      <c r="D435" s="5"/>
      <c r="E435" s="5"/>
      <c r="F435" s="5"/>
    </row>
    <row r="436" spans="1:6" x14ac:dyDescent="0.25">
      <c r="A436" s="5"/>
      <c r="B436" s="5"/>
      <c r="C436" s="6"/>
      <c r="D436" s="5"/>
      <c r="E436" s="5"/>
      <c r="F436" s="5"/>
    </row>
    <row r="437" spans="1:6" x14ac:dyDescent="0.25">
      <c r="A437" s="5"/>
      <c r="B437" s="5"/>
      <c r="C437" s="6"/>
      <c r="D437" s="5"/>
      <c r="E437" s="5"/>
      <c r="F437" s="5"/>
    </row>
    <row r="438" spans="1:6" x14ac:dyDescent="0.25">
      <c r="A438" s="5"/>
      <c r="B438" s="5"/>
      <c r="C438" s="6"/>
      <c r="D438" s="5"/>
      <c r="E438" s="5"/>
      <c r="F438" s="5"/>
    </row>
    <row r="439" spans="1:6" x14ac:dyDescent="0.25">
      <c r="A439" s="5"/>
      <c r="B439" s="5"/>
      <c r="C439" s="6"/>
      <c r="D439" s="5"/>
      <c r="E439" s="5"/>
      <c r="F439" s="5"/>
    </row>
    <row r="440" spans="1:6" x14ac:dyDescent="0.25">
      <c r="A440" s="5"/>
      <c r="B440" s="5"/>
      <c r="C440" s="6"/>
      <c r="D440" s="5"/>
      <c r="E440" s="5"/>
      <c r="F440" s="5"/>
    </row>
    <row r="441" spans="1:6" x14ac:dyDescent="0.25">
      <c r="A441" s="5"/>
      <c r="B441" s="5"/>
      <c r="C441" s="6"/>
      <c r="D441" s="5"/>
      <c r="E441" s="5"/>
      <c r="F441" s="5"/>
    </row>
    <row r="442" spans="1:6" x14ac:dyDescent="0.25">
      <c r="A442" s="5"/>
      <c r="B442" s="5"/>
      <c r="C442" s="6"/>
      <c r="D442" s="5"/>
      <c r="E442" s="5"/>
      <c r="F442" s="5"/>
    </row>
    <row r="443" spans="1:6" x14ac:dyDescent="0.25">
      <c r="A443" s="5"/>
      <c r="B443" s="5"/>
      <c r="C443" s="6"/>
      <c r="D443" s="5"/>
      <c r="E443" s="5"/>
      <c r="F443" s="5"/>
    </row>
    <row r="444" spans="1:6" x14ac:dyDescent="0.25">
      <c r="A444" s="5"/>
      <c r="B444" s="5"/>
      <c r="C444" s="6"/>
      <c r="D444" s="5"/>
      <c r="E444" s="5"/>
      <c r="F444" s="5"/>
    </row>
    <row r="445" spans="1:6" x14ac:dyDescent="0.25">
      <c r="A445" s="5"/>
      <c r="B445" s="5"/>
      <c r="C445" s="6"/>
      <c r="D445" s="5"/>
      <c r="E445" s="5"/>
      <c r="F445" s="5"/>
    </row>
    <row r="446" spans="1:6" x14ac:dyDescent="0.25">
      <c r="A446" s="5"/>
      <c r="B446" s="5"/>
      <c r="C446" s="6"/>
      <c r="D446" s="5"/>
      <c r="E446" s="5"/>
      <c r="F446" s="5"/>
    </row>
    <row r="447" spans="1:6" x14ac:dyDescent="0.25">
      <c r="A447" s="5"/>
      <c r="B447" s="5"/>
      <c r="C447" s="6"/>
      <c r="D447" s="5"/>
      <c r="E447" s="5"/>
      <c r="F447" s="5"/>
    </row>
    <row r="448" spans="1:6" x14ac:dyDescent="0.25">
      <c r="A448" s="5"/>
      <c r="B448" s="5"/>
      <c r="C448" s="6"/>
      <c r="D448" s="5"/>
      <c r="E448" s="5"/>
      <c r="F448" s="5"/>
    </row>
    <row r="449" spans="1:6" x14ac:dyDescent="0.25">
      <c r="A449" s="5"/>
      <c r="B449" s="5"/>
      <c r="C449" s="6"/>
      <c r="D449" s="5"/>
      <c r="E449" s="5"/>
      <c r="F449" s="5"/>
    </row>
    <row r="450" spans="1:6" x14ac:dyDescent="0.25">
      <c r="A450" s="5"/>
      <c r="B450" s="5"/>
      <c r="C450" s="6"/>
      <c r="D450" s="5"/>
      <c r="E450" s="5"/>
      <c r="F450" s="5"/>
    </row>
    <row r="451" spans="1:6" x14ac:dyDescent="0.25">
      <c r="A451" s="5"/>
      <c r="B451" s="5"/>
      <c r="C451" s="6"/>
      <c r="D451" s="5"/>
      <c r="E451" s="5"/>
      <c r="F451" s="5"/>
    </row>
    <row r="452" spans="1:6" x14ac:dyDescent="0.25">
      <c r="A452" s="5"/>
      <c r="B452" s="5"/>
      <c r="C452" s="6"/>
      <c r="D452" s="5"/>
      <c r="E452" s="5"/>
      <c r="F452" s="5"/>
    </row>
    <row r="453" spans="1:6" x14ac:dyDescent="0.25">
      <c r="A453" s="5"/>
      <c r="B453" s="5"/>
      <c r="C453" s="6"/>
      <c r="D453" s="5"/>
      <c r="E453" s="5"/>
      <c r="F453" s="5"/>
    </row>
    <row r="454" spans="1:6" x14ac:dyDescent="0.25">
      <c r="A454" s="5"/>
      <c r="B454" s="5"/>
      <c r="C454" s="6"/>
      <c r="D454" s="5"/>
      <c r="E454" s="5"/>
      <c r="F454" s="5"/>
    </row>
    <row r="455" spans="1:6" x14ac:dyDescent="0.25">
      <c r="A455" s="5"/>
      <c r="B455" s="5"/>
      <c r="C455" s="6"/>
      <c r="D455" s="5"/>
      <c r="E455" s="5"/>
      <c r="F455" s="5"/>
    </row>
    <row r="456" spans="1:6" x14ac:dyDescent="0.25">
      <c r="A456" s="5"/>
      <c r="B456" s="5"/>
      <c r="C456" s="6"/>
      <c r="D456" s="5"/>
      <c r="E456" s="5"/>
      <c r="F456" s="5"/>
    </row>
    <row r="457" spans="1:6" x14ac:dyDescent="0.25">
      <c r="A457" s="5"/>
      <c r="B457" s="5"/>
      <c r="C457" s="6"/>
      <c r="D457" s="5"/>
      <c r="E457" s="5"/>
      <c r="F457" s="5"/>
    </row>
    <row r="458" spans="1:6" x14ac:dyDescent="0.25">
      <c r="A458" s="5"/>
      <c r="B458" s="5"/>
      <c r="C458" s="6"/>
      <c r="D458" s="5"/>
      <c r="E458" s="5"/>
      <c r="F458" s="5"/>
    </row>
    <row r="459" spans="1:6" x14ac:dyDescent="0.25">
      <c r="A459" s="5"/>
      <c r="B459" s="5"/>
      <c r="C459" s="6"/>
      <c r="D459" s="5"/>
      <c r="E459" s="5"/>
      <c r="F459" s="5"/>
    </row>
    <row r="460" spans="1:6" x14ac:dyDescent="0.25">
      <c r="A460" s="5"/>
      <c r="B460" s="5"/>
      <c r="C460" s="6"/>
      <c r="D460" s="5"/>
      <c r="E460" s="5"/>
      <c r="F460" s="5"/>
    </row>
    <row r="461" spans="1:6" x14ac:dyDescent="0.25">
      <c r="A461" s="5"/>
      <c r="B461" s="5"/>
      <c r="C461" s="6"/>
      <c r="D461" s="5"/>
      <c r="E461" s="5"/>
      <c r="F461" s="5"/>
    </row>
    <row r="462" spans="1:6" x14ac:dyDescent="0.25">
      <c r="A462" s="5"/>
      <c r="B462" s="5"/>
      <c r="C462" s="6"/>
      <c r="D462" s="5"/>
      <c r="E462" s="5"/>
      <c r="F462" s="5"/>
    </row>
    <row r="463" spans="1:6" x14ac:dyDescent="0.25">
      <c r="A463" s="5"/>
      <c r="B463" s="5"/>
      <c r="C463" s="6"/>
      <c r="D463" s="5"/>
      <c r="E463" s="5"/>
      <c r="F463" s="5"/>
    </row>
    <row r="464" spans="1:6" x14ac:dyDescent="0.25">
      <c r="A464" s="5"/>
      <c r="B464" s="5"/>
      <c r="C464" s="6"/>
      <c r="D464" s="5"/>
      <c r="E464" s="5"/>
      <c r="F464" s="5"/>
    </row>
    <row r="465" spans="1:6" x14ac:dyDescent="0.25">
      <c r="A465" s="5"/>
      <c r="B465" s="5"/>
      <c r="C465" s="6"/>
      <c r="D465" s="5"/>
      <c r="E465" s="5"/>
      <c r="F465" s="5"/>
    </row>
    <row r="466" spans="1:6" x14ac:dyDescent="0.25">
      <c r="A466" s="5"/>
      <c r="B466" s="5"/>
      <c r="C466" s="6"/>
      <c r="D466" s="5"/>
      <c r="E466" s="5"/>
      <c r="F466" s="5"/>
    </row>
    <row r="467" spans="1:6" x14ac:dyDescent="0.25">
      <c r="A467" s="5"/>
      <c r="B467" s="5"/>
      <c r="C467" s="6"/>
      <c r="D467" s="5"/>
      <c r="E467" s="5"/>
      <c r="F467" s="5"/>
    </row>
    <row r="468" spans="1:6" x14ac:dyDescent="0.25">
      <c r="A468" s="5"/>
      <c r="B468" s="5"/>
      <c r="C468" s="6"/>
      <c r="D468" s="5"/>
      <c r="E468" s="5"/>
      <c r="F468" s="5"/>
    </row>
    <row r="469" spans="1:6" x14ac:dyDescent="0.25">
      <c r="A469" s="5"/>
      <c r="B469" s="5"/>
      <c r="C469" s="6"/>
      <c r="D469" s="5"/>
      <c r="E469" s="5"/>
      <c r="F469" s="5"/>
    </row>
    <row r="470" spans="1:6" x14ac:dyDescent="0.25">
      <c r="A470" s="5"/>
      <c r="B470" s="5"/>
      <c r="C470" s="6"/>
      <c r="D470" s="5"/>
      <c r="E470" s="5"/>
      <c r="F470" s="5"/>
    </row>
    <row r="471" spans="1:6" x14ac:dyDescent="0.25">
      <c r="A471" s="5"/>
      <c r="B471" s="5"/>
      <c r="C471" s="6"/>
      <c r="D471" s="5"/>
      <c r="E471" s="5"/>
      <c r="F471" s="5"/>
    </row>
    <row r="472" spans="1:6" x14ac:dyDescent="0.25">
      <c r="A472" s="5"/>
      <c r="B472" s="5"/>
      <c r="C472" s="6"/>
      <c r="D472" s="5"/>
      <c r="E472" s="5"/>
      <c r="F472" s="5"/>
    </row>
    <row r="473" spans="1:6" x14ac:dyDescent="0.25">
      <c r="A473" s="5"/>
      <c r="B473" s="5"/>
      <c r="C473" s="6"/>
      <c r="D473" s="5"/>
      <c r="E473" s="5"/>
      <c r="F473" s="5"/>
    </row>
    <row r="474" spans="1:6" x14ac:dyDescent="0.25">
      <c r="A474" s="5"/>
      <c r="B474" s="5"/>
      <c r="C474" s="6"/>
      <c r="D474" s="5"/>
      <c r="E474" s="5"/>
      <c r="F474" s="5"/>
    </row>
    <row r="475" spans="1:6" x14ac:dyDescent="0.25">
      <c r="A475" s="5"/>
      <c r="B475" s="5"/>
      <c r="C475" s="6"/>
      <c r="D475" s="5"/>
      <c r="E475" s="5"/>
      <c r="F475" s="5"/>
    </row>
    <row r="476" spans="1:6" x14ac:dyDescent="0.25">
      <c r="A476" s="5"/>
      <c r="B476" s="5"/>
      <c r="C476" s="6"/>
      <c r="D476" s="5"/>
      <c r="E476" s="5"/>
      <c r="F476" s="5"/>
    </row>
    <row r="477" spans="1:6" x14ac:dyDescent="0.25">
      <c r="A477" s="5"/>
      <c r="B477" s="5"/>
      <c r="C477" s="6"/>
      <c r="D477" s="5"/>
      <c r="E477" s="5"/>
      <c r="F477" s="5"/>
    </row>
    <row r="478" spans="1:6" x14ac:dyDescent="0.25">
      <c r="A478" s="5"/>
      <c r="B478" s="5"/>
      <c r="C478" s="6"/>
      <c r="D478" s="5"/>
      <c r="E478" s="5"/>
      <c r="F478" s="5"/>
    </row>
    <row r="479" spans="1:6" x14ac:dyDescent="0.25">
      <c r="A479" s="5"/>
      <c r="B479" s="5"/>
      <c r="C479" s="6"/>
      <c r="D479" s="5"/>
      <c r="E479" s="5"/>
      <c r="F479" s="5"/>
    </row>
    <row r="480" spans="1:6" x14ac:dyDescent="0.25">
      <c r="A480" s="5"/>
      <c r="B480" s="5"/>
      <c r="C480" s="6"/>
      <c r="D480" s="5"/>
      <c r="E480" s="5"/>
      <c r="F480" s="5"/>
    </row>
    <row r="481" spans="1:6" x14ac:dyDescent="0.25">
      <c r="A481" s="5"/>
      <c r="B481" s="5"/>
      <c r="C481" s="6"/>
      <c r="D481" s="5"/>
      <c r="E481" s="5"/>
      <c r="F481" s="5"/>
    </row>
    <row r="482" spans="1:6" x14ac:dyDescent="0.25">
      <c r="A482" s="5"/>
      <c r="B482" s="5"/>
      <c r="C482" s="6"/>
      <c r="D482" s="5"/>
      <c r="E482" s="5"/>
      <c r="F482" s="5"/>
    </row>
    <row r="483" spans="1:6" x14ac:dyDescent="0.25">
      <c r="A483" s="5"/>
      <c r="B483" s="5"/>
      <c r="C483" s="6"/>
      <c r="D483" s="5"/>
      <c r="E483" s="5"/>
      <c r="F483" s="5"/>
    </row>
    <row r="484" spans="1:6" x14ac:dyDescent="0.25">
      <c r="A484" s="5"/>
      <c r="B484" s="5"/>
      <c r="C484" s="6"/>
      <c r="D484" s="5"/>
      <c r="E484" s="5"/>
      <c r="F484" s="5"/>
    </row>
    <row r="485" spans="1:6" x14ac:dyDescent="0.25">
      <c r="A485" s="5"/>
      <c r="B485" s="5"/>
      <c r="C485" s="6"/>
      <c r="D485" s="5"/>
      <c r="E485" s="5"/>
      <c r="F485" s="5"/>
    </row>
    <row r="486" spans="1:6" x14ac:dyDescent="0.25">
      <c r="A486" s="5"/>
      <c r="B486" s="5"/>
      <c r="C486" s="6"/>
      <c r="D486" s="5"/>
      <c r="E486" s="5"/>
      <c r="F486" s="5"/>
    </row>
    <row r="487" spans="1:6" x14ac:dyDescent="0.25">
      <c r="A487" s="5"/>
      <c r="B487" s="5"/>
      <c r="C487" s="6"/>
      <c r="D487" s="5"/>
      <c r="E487" s="5"/>
      <c r="F487" s="5"/>
    </row>
    <row r="488" spans="1:6" x14ac:dyDescent="0.25">
      <c r="A488" s="5"/>
      <c r="B488" s="5"/>
      <c r="C488" s="6"/>
      <c r="D488" s="5"/>
      <c r="E488" s="5"/>
      <c r="F488" s="5"/>
    </row>
    <row r="489" spans="1:6" x14ac:dyDescent="0.25">
      <c r="A489" s="5"/>
      <c r="B489" s="5"/>
      <c r="C489" s="6"/>
      <c r="D489" s="5"/>
      <c r="E489" s="5"/>
      <c r="F489" s="5"/>
    </row>
    <row r="490" spans="1:6" x14ac:dyDescent="0.25">
      <c r="A490" s="5"/>
      <c r="B490" s="5"/>
      <c r="C490" s="6"/>
      <c r="D490" s="5"/>
      <c r="E490" s="5"/>
      <c r="F490" s="5"/>
    </row>
    <row r="491" spans="1:6" x14ac:dyDescent="0.25">
      <c r="A491" s="5"/>
      <c r="B491" s="5"/>
      <c r="C491" s="6"/>
      <c r="D491" s="5"/>
      <c r="E491" s="5"/>
      <c r="F491" s="5"/>
    </row>
    <row r="492" spans="1:6" x14ac:dyDescent="0.25">
      <c r="A492" s="5"/>
      <c r="B492" s="5"/>
      <c r="C492" s="6"/>
      <c r="D492" s="5"/>
      <c r="E492" s="5"/>
      <c r="F492" s="5"/>
    </row>
    <row r="493" spans="1:6" x14ac:dyDescent="0.25">
      <c r="A493" s="5"/>
      <c r="B493" s="5"/>
      <c r="C493" s="6"/>
      <c r="D493" s="5"/>
      <c r="E493" s="5"/>
      <c r="F493" s="5"/>
    </row>
    <row r="494" spans="1:6" x14ac:dyDescent="0.25">
      <c r="A494" s="5"/>
      <c r="B494" s="5"/>
      <c r="C494" s="6"/>
      <c r="D494" s="5"/>
      <c r="E494" s="5"/>
      <c r="F494" s="5"/>
    </row>
    <row r="495" spans="1:6" x14ac:dyDescent="0.25">
      <c r="A495" s="5"/>
      <c r="B495" s="5"/>
      <c r="C495" s="6"/>
      <c r="D495" s="5"/>
      <c r="E495" s="5"/>
      <c r="F495" s="5"/>
    </row>
    <row r="496" spans="1:6" x14ac:dyDescent="0.25">
      <c r="A496" s="5"/>
      <c r="B496" s="5"/>
      <c r="C496" s="6"/>
      <c r="D496" s="5"/>
      <c r="E496" s="5"/>
      <c r="F496" s="5"/>
    </row>
    <row r="497" spans="1:6" x14ac:dyDescent="0.25">
      <c r="A497" s="5"/>
      <c r="B497" s="5"/>
      <c r="C497" s="6"/>
      <c r="D497" s="5"/>
      <c r="E497" s="5"/>
      <c r="F497" s="5"/>
    </row>
    <row r="498" spans="1:6" x14ac:dyDescent="0.25">
      <c r="A498" s="5"/>
      <c r="B498" s="5"/>
      <c r="C498" s="6"/>
      <c r="D498" s="5"/>
      <c r="E498" s="5"/>
      <c r="F498" s="5"/>
    </row>
    <row r="499" spans="1:6" x14ac:dyDescent="0.25">
      <c r="A499" s="5"/>
      <c r="B499" s="5"/>
      <c r="C499" s="6"/>
      <c r="D499" s="5"/>
      <c r="E499" s="5"/>
      <c r="F499" s="5"/>
    </row>
    <row r="500" spans="1:6" x14ac:dyDescent="0.25">
      <c r="A500" s="5"/>
      <c r="B500" s="5"/>
      <c r="C500" s="6"/>
      <c r="D500" s="5"/>
      <c r="E500" s="5"/>
      <c r="F500" s="5"/>
    </row>
    <row r="501" spans="1:6" x14ac:dyDescent="0.25">
      <c r="A501" s="5"/>
      <c r="B501" s="5"/>
      <c r="C501" s="6"/>
      <c r="D501" s="5"/>
      <c r="E501" s="5"/>
      <c r="F501" s="5"/>
    </row>
    <row r="502" spans="1:6" x14ac:dyDescent="0.25">
      <c r="A502" s="5"/>
      <c r="B502" s="5"/>
      <c r="C502" s="6"/>
      <c r="D502" s="5"/>
      <c r="E502" s="5"/>
      <c r="F502" s="5"/>
    </row>
    <row r="503" spans="1:6" x14ac:dyDescent="0.25">
      <c r="A503" s="5"/>
      <c r="B503" s="5"/>
      <c r="C503" s="6"/>
      <c r="D503" s="5"/>
      <c r="E503" s="5"/>
      <c r="F503" s="5"/>
    </row>
    <row r="504" spans="1:6" x14ac:dyDescent="0.25">
      <c r="A504" s="5"/>
      <c r="B504" s="5"/>
      <c r="C504" s="6"/>
      <c r="D504" s="5"/>
      <c r="E504" s="5"/>
      <c r="F504" s="5"/>
    </row>
    <row r="505" spans="1:6" x14ac:dyDescent="0.25">
      <c r="A505" s="5"/>
      <c r="B505" s="5"/>
      <c r="C505" s="6"/>
      <c r="D505" s="5"/>
      <c r="E505" s="5"/>
      <c r="F505" s="5"/>
    </row>
    <row r="506" spans="1:6" x14ac:dyDescent="0.25">
      <c r="A506" s="5"/>
      <c r="B506" s="5"/>
      <c r="C506" s="6"/>
      <c r="D506" s="5"/>
      <c r="E506" s="5"/>
      <c r="F506" s="5"/>
    </row>
    <row r="507" spans="1:6" x14ac:dyDescent="0.25">
      <c r="A507" s="5"/>
      <c r="B507" s="5"/>
      <c r="C507" s="6"/>
      <c r="D507" s="5"/>
      <c r="E507" s="5"/>
      <c r="F507" s="5"/>
    </row>
    <row r="508" spans="1:6" x14ac:dyDescent="0.25">
      <c r="A508" s="5"/>
      <c r="B508" s="5"/>
      <c r="C508" s="6"/>
      <c r="D508" s="5"/>
      <c r="E508" s="5"/>
      <c r="F508" s="5"/>
    </row>
    <row r="509" spans="1:6" x14ac:dyDescent="0.25">
      <c r="A509" s="5"/>
      <c r="B509" s="5"/>
      <c r="C509" s="6"/>
      <c r="D509" s="5"/>
      <c r="E509" s="5"/>
      <c r="F509" s="5"/>
    </row>
    <row r="510" spans="1:6" x14ac:dyDescent="0.25">
      <c r="A510" s="5"/>
      <c r="B510" s="5"/>
      <c r="C510" s="6"/>
      <c r="D510" s="5"/>
      <c r="E510" s="5"/>
      <c r="F510" s="5"/>
    </row>
    <row r="511" spans="1:6" x14ac:dyDescent="0.25">
      <c r="A511" s="5"/>
      <c r="B511" s="5"/>
      <c r="C511" s="6"/>
      <c r="D511" s="5"/>
      <c r="E511" s="5"/>
      <c r="F511" s="5"/>
    </row>
    <row r="512" spans="1:6" x14ac:dyDescent="0.25">
      <c r="A512" s="5"/>
      <c r="B512" s="5"/>
      <c r="C512" s="6"/>
      <c r="D512" s="5"/>
      <c r="E512" s="5"/>
      <c r="F512" s="5"/>
    </row>
    <row r="513" spans="1:6" x14ac:dyDescent="0.25">
      <c r="A513" s="5"/>
      <c r="B513" s="5"/>
      <c r="C513" s="6"/>
      <c r="D513" s="5"/>
      <c r="E513" s="5"/>
      <c r="F513" s="5"/>
    </row>
    <row r="514" spans="1:6" x14ac:dyDescent="0.25">
      <c r="A514" s="5"/>
      <c r="B514" s="5"/>
      <c r="F514" s="5"/>
    </row>
    <row r="515" spans="1:6" x14ac:dyDescent="0.25">
      <c r="A515" s="5"/>
      <c r="B515" s="5"/>
      <c r="F515" s="5"/>
    </row>
    <row r="516" spans="1:6" x14ac:dyDescent="0.25">
      <c r="A516" s="5"/>
      <c r="B516" s="5"/>
      <c r="F516" s="5"/>
    </row>
    <row r="517" spans="1:6" x14ac:dyDescent="0.25">
      <c r="A517" s="5"/>
      <c r="B517" s="5"/>
      <c r="F517" s="5"/>
    </row>
    <row r="518" spans="1:6" x14ac:dyDescent="0.25">
      <c r="A518" s="5"/>
      <c r="B518" s="5"/>
      <c r="F518" s="5"/>
    </row>
  </sheetData>
  <sheetProtection algorithmName="SHA-512" hashValue="L0y6XL2kzl2nFb8EiKNdJg5RVye+oY2beeRwOWSRp/HUsreoaD0eMeBjH+zvdGxMD079C+XmOag8nykAeI81Mg==" saltValue="1m+vO+64YZsEjMa9Z8pTSA==" spinCount="100000" sheet="1" objects="1" scenarios="1"/>
  <hyperlinks>
    <hyperlink ref="A2" r:id="rId1" display="http://стройэксперт.com/penopol-ekstr"/>
    <hyperlink ref="A18" r:id="rId2" display="http://стройэксперт.com/penopol-ekstr/penopolistirol-tehnonikol-20mm.html"/>
    <hyperlink ref="A19" r:id="rId3" display="http://стройэксперт.com/penopol-ekstr/penopolistirol-tehnonikol-30mm.html"/>
    <hyperlink ref="A20" r:id="rId4" display="http://стройэксперт.com/penopol-ekstr/penopolistirol-tehnonikol-40mm.html"/>
    <hyperlink ref="A21" r:id="rId5" display="http://стройэксперт.com/penopol-ekstr/penopolistirol-tehnonikol-50mm.html"/>
    <hyperlink ref="A22" r:id="rId6" display="http://стройэксперт.com/penopol-ekstr/penopolistirol-tehnonikol-100mm.html"/>
    <hyperlink ref="A12" r:id="rId7" display="http://стройэксперт.com/penopol-ekstr"/>
    <hyperlink ref="A7" r:id="rId8" display="http://стройэксперт.com/bazaltovyj-uteplitel"/>
    <hyperlink ref="A23" r:id="rId9" display="http://стройэксперт.com/bazaltovyj-uteplitel"/>
  </hyperlinks>
  <pageMargins left="0.7" right="0.7" top="0.75" bottom="0.75" header="0.3" footer="0.3"/>
  <pageSetup paperSize="9" orientation="portrait" verticalDpi="0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59999389629810485"/>
  </sheetPr>
  <dimension ref="A1:F514"/>
  <sheetViews>
    <sheetView topLeftCell="A16" zoomScaleNormal="100" workbookViewId="0">
      <selection activeCell="H29" sqref="H29"/>
    </sheetView>
  </sheetViews>
  <sheetFormatPr defaultColWidth="9" defaultRowHeight="15" customHeight="1" x14ac:dyDescent="0.25"/>
  <cols>
    <col min="1" max="1" width="56.140625" customWidth="1"/>
    <col min="2" max="2" width="13.28515625" customWidth="1"/>
    <col min="3" max="3" width="11.85546875" customWidth="1"/>
    <col min="4" max="4" width="13.140625" customWidth="1"/>
    <col min="5" max="5" width="12" hidden="1" customWidth="1"/>
    <col min="6" max="6" width="8.7109375" customWidth="1"/>
    <col min="7" max="7" width="16.5703125" customWidth="1"/>
    <col min="8" max="250" width="17" customWidth="1"/>
  </cols>
  <sheetData>
    <row r="1" spans="1:5" ht="30" customHeight="1" x14ac:dyDescent="0.25">
      <c r="A1" s="36"/>
      <c r="B1" s="309" t="s">
        <v>38</v>
      </c>
      <c r="C1" s="309" t="s">
        <v>127</v>
      </c>
      <c r="D1" s="297" t="s">
        <v>90</v>
      </c>
      <c r="E1" s="310" t="s">
        <v>2</v>
      </c>
    </row>
    <row r="2" spans="1:5" x14ac:dyDescent="0.25">
      <c r="A2" s="360" t="str">
        <f>HYPERLINK("http://стройэксперт.com/fanera-fk","Фанера ФК, (влагостойкая) НЕШЛИФОВАННАЯ")</f>
        <v>Фанера ФК, (влагостойкая) НЕШЛИФОВАННАЯ</v>
      </c>
      <c r="B2" s="361" t="s">
        <v>122</v>
      </c>
      <c r="C2" s="258" t="s">
        <v>128</v>
      </c>
      <c r="D2" s="258" t="s">
        <v>40</v>
      </c>
      <c r="E2" s="324" t="s">
        <v>129</v>
      </c>
    </row>
    <row r="3" spans="1:5" ht="30" customHeight="1" x14ac:dyDescent="0.25">
      <c r="A3" s="43" t="s">
        <v>632</v>
      </c>
      <c r="B3" s="98">
        <v>295</v>
      </c>
      <c r="C3" s="121">
        <f t="shared" ref="C3:C10" si="0">B3+10</f>
        <v>305</v>
      </c>
      <c r="D3" s="311">
        <f t="shared" ref="D3:D10" si="1">C3+10</f>
        <v>315</v>
      </c>
      <c r="E3" s="384">
        <f t="shared" ref="E3:E8" si="2">B3+B3*10%</f>
        <v>324.5</v>
      </c>
    </row>
    <row r="4" spans="1:5" ht="30" customHeight="1" x14ac:dyDescent="0.25">
      <c r="A4" s="43" t="s">
        <v>633</v>
      </c>
      <c r="B4" s="98">
        <v>385</v>
      </c>
      <c r="C4" s="121">
        <f t="shared" si="0"/>
        <v>395</v>
      </c>
      <c r="D4" s="311">
        <f t="shared" si="1"/>
        <v>405</v>
      </c>
      <c r="E4" s="384">
        <f t="shared" si="2"/>
        <v>423.5</v>
      </c>
    </row>
    <row r="5" spans="1:5" ht="32.25" customHeight="1" x14ac:dyDescent="0.25">
      <c r="A5" s="43" t="s">
        <v>634</v>
      </c>
      <c r="B5" s="98">
        <v>515</v>
      </c>
      <c r="C5" s="121">
        <f t="shared" si="0"/>
        <v>525</v>
      </c>
      <c r="D5" s="311">
        <f t="shared" si="1"/>
        <v>535</v>
      </c>
      <c r="E5" s="384">
        <f t="shared" si="2"/>
        <v>566.5</v>
      </c>
    </row>
    <row r="6" spans="1:5" ht="30" customHeight="1" x14ac:dyDescent="0.25">
      <c r="A6" s="43" t="s">
        <v>635</v>
      </c>
      <c r="B6" s="98">
        <v>625</v>
      </c>
      <c r="C6" s="121">
        <f t="shared" si="0"/>
        <v>635</v>
      </c>
      <c r="D6" s="311">
        <f t="shared" si="1"/>
        <v>645</v>
      </c>
      <c r="E6" s="384">
        <f t="shared" si="2"/>
        <v>687.5</v>
      </c>
    </row>
    <row r="7" spans="1:5" ht="30" customHeight="1" x14ac:dyDescent="0.25">
      <c r="A7" s="43" t="s">
        <v>636</v>
      </c>
      <c r="B7" s="98">
        <v>715</v>
      </c>
      <c r="C7" s="121">
        <f t="shared" si="0"/>
        <v>725</v>
      </c>
      <c r="D7" s="311">
        <f t="shared" si="1"/>
        <v>735</v>
      </c>
      <c r="E7" s="384">
        <f t="shared" si="2"/>
        <v>786.5</v>
      </c>
    </row>
    <row r="8" spans="1:5" ht="30" customHeight="1" x14ac:dyDescent="0.25">
      <c r="A8" s="43" t="s">
        <v>637</v>
      </c>
      <c r="B8" s="98">
        <v>875</v>
      </c>
      <c r="C8" s="121">
        <f t="shared" si="0"/>
        <v>885</v>
      </c>
      <c r="D8" s="311">
        <f t="shared" si="1"/>
        <v>895</v>
      </c>
      <c r="E8" s="384">
        <f t="shared" si="2"/>
        <v>962.5</v>
      </c>
    </row>
    <row r="9" spans="1:5" ht="30" customHeight="1" x14ac:dyDescent="0.25">
      <c r="A9" s="43" t="s">
        <v>638</v>
      </c>
      <c r="B9" s="98">
        <v>1055</v>
      </c>
      <c r="C9" s="121">
        <f t="shared" si="0"/>
        <v>1065</v>
      </c>
      <c r="D9" s="311">
        <f t="shared" si="1"/>
        <v>1075</v>
      </c>
      <c r="E9" s="384">
        <f>B9+B9*6%</f>
        <v>1118.3</v>
      </c>
    </row>
    <row r="10" spans="1:5" ht="30" customHeight="1" x14ac:dyDescent="0.25">
      <c r="A10" s="43" t="s">
        <v>639</v>
      </c>
      <c r="B10" s="98">
        <v>1255</v>
      </c>
      <c r="C10" s="121">
        <f t="shared" si="0"/>
        <v>1265</v>
      </c>
      <c r="D10" s="311">
        <f t="shared" si="1"/>
        <v>1275</v>
      </c>
      <c r="E10" s="384">
        <f>B10+B10*5%</f>
        <v>1317.75</v>
      </c>
    </row>
    <row r="11" spans="1:5" x14ac:dyDescent="0.25">
      <c r="A11" s="360" t="str">
        <f>HYPERLINK("http://стройэксперт.com/fanera-fk","Фанера ФК, (влагостойкая) ШЛИФОВАННАЯ")</f>
        <v>Фанера ФК, (влагостойкая) ШЛИФОВАННАЯ</v>
      </c>
      <c r="B11" s="361" t="s">
        <v>122</v>
      </c>
      <c r="C11" s="258" t="s">
        <v>128</v>
      </c>
      <c r="D11" s="258" t="s">
        <v>40</v>
      </c>
      <c r="E11" s="324" t="s">
        <v>129</v>
      </c>
    </row>
    <row r="12" spans="1:5" ht="30" customHeight="1" x14ac:dyDescent="0.25">
      <c r="A12" s="43" t="s">
        <v>640</v>
      </c>
      <c r="B12" s="98">
        <v>365</v>
      </c>
      <c r="C12" s="124">
        <f t="shared" ref="C12:C19" si="3">B12+10</f>
        <v>375</v>
      </c>
      <c r="D12" s="311">
        <f t="shared" ref="D12:D19" si="4">C12+10</f>
        <v>385</v>
      </c>
      <c r="E12" s="384">
        <f t="shared" ref="E12:E16" si="5">B12+B12*10%</f>
        <v>401.5</v>
      </c>
    </row>
    <row r="13" spans="1:5" ht="30" customHeight="1" x14ac:dyDescent="0.25">
      <c r="A13" s="43" t="s">
        <v>641</v>
      </c>
      <c r="B13" s="98">
        <v>485</v>
      </c>
      <c r="C13" s="121">
        <f t="shared" si="3"/>
        <v>495</v>
      </c>
      <c r="D13" s="311">
        <f t="shared" si="4"/>
        <v>505</v>
      </c>
      <c r="E13" s="384">
        <f t="shared" si="5"/>
        <v>533.5</v>
      </c>
    </row>
    <row r="14" spans="1:5" ht="30" customHeight="1" x14ac:dyDescent="0.25">
      <c r="A14" s="43" t="s">
        <v>642</v>
      </c>
      <c r="B14" s="98">
        <v>635</v>
      </c>
      <c r="C14" s="121">
        <f t="shared" si="3"/>
        <v>645</v>
      </c>
      <c r="D14" s="311">
        <f t="shared" si="4"/>
        <v>655</v>
      </c>
      <c r="E14" s="384">
        <f t="shared" si="5"/>
        <v>698.5</v>
      </c>
    </row>
    <row r="15" spans="1:5" ht="30" customHeight="1" x14ac:dyDescent="0.25">
      <c r="A15" s="43" t="s">
        <v>643</v>
      </c>
      <c r="B15" s="98">
        <v>755</v>
      </c>
      <c r="C15" s="121">
        <f t="shared" si="3"/>
        <v>765</v>
      </c>
      <c r="D15" s="311">
        <f t="shared" si="4"/>
        <v>775</v>
      </c>
      <c r="E15" s="384">
        <f t="shared" si="5"/>
        <v>830.5</v>
      </c>
    </row>
    <row r="16" spans="1:5" ht="30" customHeight="1" x14ac:dyDescent="0.25">
      <c r="A16" s="43" t="s">
        <v>644</v>
      </c>
      <c r="B16" s="98">
        <v>865</v>
      </c>
      <c r="C16" s="121">
        <f t="shared" si="3"/>
        <v>875</v>
      </c>
      <c r="D16" s="311">
        <f t="shared" si="4"/>
        <v>885</v>
      </c>
      <c r="E16" s="384">
        <f t="shared" si="5"/>
        <v>951.5</v>
      </c>
    </row>
    <row r="17" spans="1:6" ht="30" customHeight="1" x14ac:dyDescent="0.25">
      <c r="A17" s="43" t="s">
        <v>645</v>
      </c>
      <c r="B17" s="98">
        <v>1055</v>
      </c>
      <c r="C17" s="121">
        <f t="shared" si="3"/>
        <v>1065</v>
      </c>
      <c r="D17" s="311">
        <f t="shared" si="4"/>
        <v>1075</v>
      </c>
      <c r="E17" s="384">
        <f t="shared" ref="E17:E19" si="6">B17+B17*5%</f>
        <v>1107.75</v>
      </c>
    </row>
    <row r="18" spans="1:6" ht="30" customHeight="1" x14ac:dyDescent="0.25">
      <c r="A18" s="43" t="s">
        <v>646</v>
      </c>
      <c r="B18" s="98">
        <v>1275</v>
      </c>
      <c r="C18" s="121">
        <f t="shared" si="3"/>
        <v>1285</v>
      </c>
      <c r="D18" s="311">
        <f t="shared" si="4"/>
        <v>1295</v>
      </c>
      <c r="E18" s="384">
        <f t="shared" si="6"/>
        <v>1338.75</v>
      </c>
    </row>
    <row r="19" spans="1:6" ht="30" customHeight="1" x14ac:dyDescent="0.25">
      <c r="A19" s="153" t="s">
        <v>647</v>
      </c>
      <c r="B19" s="98">
        <v>1505</v>
      </c>
      <c r="C19" s="121">
        <f t="shared" si="3"/>
        <v>1515</v>
      </c>
      <c r="D19" s="311">
        <f t="shared" si="4"/>
        <v>1525</v>
      </c>
      <c r="E19" s="384">
        <f t="shared" si="6"/>
        <v>1580.25</v>
      </c>
    </row>
    <row r="20" spans="1:6" x14ac:dyDescent="0.2">
      <c r="A20" s="343" t="str">
        <f>HYPERLINK("http://стройэксперт.com/osb-3-osb","Осп, OSB-3 (ВЛАГОСТОЙКАЯ)")</f>
        <v>Осп, OSB-3 (ВЛАГОСТОЙКАЯ)</v>
      </c>
      <c r="B20" s="421"/>
      <c r="C20" s="279"/>
      <c r="D20" s="326"/>
      <c r="E20" s="362"/>
    </row>
    <row r="21" spans="1:6" s="253" customFormat="1" ht="13.5" customHeight="1" x14ac:dyDescent="0.25">
      <c r="A21" s="257" t="s">
        <v>661</v>
      </c>
      <c r="B21" s="422" t="s">
        <v>122</v>
      </c>
      <c r="C21" s="271" t="s">
        <v>128</v>
      </c>
      <c r="D21" s="257" t="s">
        <v>41</v>
      </c>
      <c r="E21" s="257" t="s">
        <v>8</v>
      </c>
    </row>
    <row r="22" spans="1:6" ht="30" customHeight="1" x14ac:dyDescent="0.25">
      <c r="A22" s="416" t="s">
        <v>270</v>
      </c>
      <c r="B22" s="127">
        <v>450</v>
      </c>
      <c r="C22" s="127">
        <v>460</v>
      </c>
      <c r="D22" s="128">
        <v>480</v>
      </c>
      <c r="E22" s="129"/>
    </row>
    <row r="23" spans="1:6" ht="30" customHeight="1" x14ac:dyDescent="0.25">
      <c r="A23" s="126" t="s">
        <v>271</v>
      </c>
      <c r="B23" s="127">
        <v>570</v>
      </c>
      <c r="C23" s="127">
        <v>580</v>
      </c>
      <c r="D23" s="128">
        <v>600</v>
      </c>
      <c r="E23" s="129">
        <v>565</v>
      </c>
    </row>
    <row r="24" spans="1:6" ht="30" customHeight="1" x14ac:dyDescent="0.25">
      <c r="A24" s="126" t="s">
        <v>272</v>
      </c>
      <c r="B24" s="127">
        <v>850</v>
      </c>
      <c r="C24" s="127">
        <v>870</v>
      </c>
      <c r="D24" s="128">
        <v>890</v>
      </c>
      <c r="E24" s="129">
        <v>810</v>
      </c>
    </row>
    <row r="25" spans="1:6" s="253" customFormat="1" ht="13.5" customHeight="1" x14ac:dyDescent="0.25">
      <c r="A25" s="257" t="s">
        <v>663</v>
      </c>
      <c r="B25" s="257"/>
      <c r="C25" s="271"/>
      <c r="D25" s="271"/>
      <c r="E25" s="257"/>
    </row>
    <row r="26" spans="1:6" ht="30" customHeight="1" x14ac:dyDescent="0.25">
      <c r="A26" s="416" t="s">
        <v>268</v>
      </c>
      <c r="B26" s="127">
        <v>600</v>
      </c>
      <c r="C26" s="127">
        <v>630</v>
      </c>
      <c r="D26" s="128">
        <v>655</v>
      </c>
      <c r="E26" s="129">
        <v>570</v>
      </c>
    </row>
    <row r="27" spans="1:6" ht="30" customHeight="1" x14ac:dyDescent="0.25">
      <c r="A27" s="126" t="s">
        <v>269</v>
      </c>
      <c r="B27" s="127">
        <v>850</v>
      </c>
      <c r="C27" s="127">
        <v>892</v>
      </c>
      <c r="D27" s="128">
        <v>920</v>
      </c>
      <c r="E27" s="129">
        <v>810</v>
      </c>
      <c r="F27" s="401"/>
    </row>
    <row r="28" spans="1:6" s="253" customFormat="1" ht="13.5" customHeight="1" x14ac:dyDescent="0.25">
      <c r="A28" s="236" t="s">
        <v>662</v>
      </c>
      <c r="B28" s="257" t="s">
        <v>9</v>
      </c>
      <c r="C28" s="271" t="s">
        <v>10</v>
      </c>
      <c r="D28" s="257" t="s">
        <v>671</v>
      </c>
      <c r="E28" s="257" t="s">
        <v>8</v>
      </c>
    </row>
    <row r="29" spans="1:6" ht="30" customHeight="1" x14ac:dyDescent="0.25">
      <c r="A29" s="126" t="s">
        <v>669</v>
      </c>
      <c r="B29" s="127">
        <f>E29+30</f>
        <v>555</v>
      </c>
      <c r="C29" s="127">
        <f t="shared" ref="C29:C37" si="7">E29+60</f>
        <v>585</v>
      </c>
      <c r="D29" s="420">
        <f>E29+85</f>
        <v>610</v>
      </c>
      <c r="E29" s="418">
        <v>525</v>
      </c>
    </row>
    <row r="30" spans="1:6" ht="30" customHeight="1" x14ac:dyDescent="0.25">
      <c r="A30" s="126" t="s">
        <v>664</v>
      </c>
      <c r="B30" s="127">
        <f>E30+30</f>
        <v>600</v>
      </c>
      <c r="C30" s="127">
        <f t="shared" si="7"/>
        <v>630</v>
      </c>
      <c r="D30" s="420">
        <f>E30+85</f>
        <v>655</v>
      </c>
      <c r="E30" s="418">
        <v>570</v>
      </c>
    </row>
    <row r="31" spans="1:6" ht="30" customHeight="1" x14ac:dyDescent="0.25">
      <c r="A31" s="126" t="s">
        <v>670</v>
      </c>
      <c r="B31" s="127">
        <f>E31+30</f>
        <v>615</v>
      </c>
      <c r="C31" s="127">
        <f t="shared" si="7"/>
        <v>645</v>
      </c>
      <c r="D31" s="420">
        <f>E31+85</f>
        <v>670</v>
      </c>
      <c r="E31" s="418">
        <v>585</v>
      </c>
    </row>
    <row r="32" spans="1:6" ht="30" customHeight="1" x14ac:dyDescent="0.25">
      <c r="A32" s="126" t="s">
        <v>665</v>
      </c>
      <c r="B32" s="127">
        <f t="shared" ref="B32:B37" si="8">E32+40</f>
        <v>787</v>
      </c>
      <c r="C32" s="127">
        <f t="shared" si="7"/>
        <v>807</v>
      </c>
      <c r="D32" s="420">
        <f t="shared" ref="D32:D37" si="9">E32+80</f>
        <v>827</v>
      </c>
      <c r="E32" s="418">
        <v>747</v>
      </c>
    </row>
    <row r="33" spans="1:5" ht="30" customHeight="1" x14ac:dyDescent="0.25">
      <c r="A33" s="126" t="s">
        <v>667</v>
      </c>
      <c r="B33" s="127">
        <f t="shared" si="8"/>
        <v>810</v>
      </c>
      <c r="C33" s="127">
        <f t="shared" si="7"/>
        <v>830</v>
      </c>
      <c r="D33" s="420">
        <f t="shared" si="9"/>
        <v>850</v>
      </c>
      <c r="E33" s="418">
        <v>770</v>
      </c>
    </row>
    <row r="34" spans="1:5" ht="30" customHeight="1" x14ac:dyDescent="0.25">
      <c r="A34" s="126" t="s">
        <v>666</v>
      </c>
      <c r="B34" s="127">
        <f t="shared" si="8"/>
        <v>950</v>
      </c>
      <c r="C34" s="127">
        <f t="shared" si="7"/>
        <v>970</v>
      </c>
      <c r="D34" s="420">
        <f t="shared" si="9"/>
        <v>990</v>
      </c>
      <c r="E34" s="418">
        <v>910</v>
      </c>
    </row>
    <row r="35" spans="1:5" ht="30" customHeight="1" x14ac:dyDescent="0.25">
      <c r="A35" s="126" t="s">
        <v>273</v>
      </c>
      <c r="B35" s="127">
        <f t="shared" si="8"/>
        <v>1055</v>
      </c>
      <c r="C35" s="127">
        <f t="shared" si="7"/>
        <v>1075</v>
      </c>
      <c r="D35" s="420">
        <f t="shared" si="9"/>
        <v>1095</v>
      </c>
      <c r="E35" s="419">
        <v>1015</v>
      </c>
    </row>
    <row r="36" spans="1:5" ht="30" customHeight="1" x14ac:dyDescent="0.25">
      <c r="A36" s="126" t="s">
        <v>274</v>
      </c>
      <c r="B36" s="127">
        <f t="shared" si="8"/>
        <v>1247</v>
      </c>
      <c r="C36" s="127">
        <f t="shared" si="7"/>
        <v>1267</v>
      </c>
      <c r="D36" s="420">
        <f t="shared" si="9"/>
        <v>1287</v>
      </c>
      <c r="E36" s="419">
        <v>1207</v>
      </c>
    </row>
    <row r="37" spans="1:5" ht="30" customHeight="1" x14ac:dyDescent="0.25">
      <c r="A37" s="126" t="s">
        <v>668</v>
      </c>
      <c r="B37" s="127">
        <f t="shared" si="8"/>
        <v>1524</v>
      </c>
      <c r="C37" s="127">
        <f t="shared" si="7"/>
        <v>1544</v>
      </c>
      <c r="D37" s="420">
        <f t="shared" si="9"/>
        <v>1564</v>
      </c>
      <c r="E37" s="419">
        <v>1484</v>
      </c>
    </row>
    <row r="38" spans="1:5" x14ac:dyDescent="0.2">
      <c r="A38" s="363" t="s">
        <v>100</v>
      </c>
      <c r="B38" s="278" t="s">
        <v>39</v>
      </c>
      <c r="C38" s="278" t="s">
        <v>41</v>
      </c>
      <c r="D38" s="278" t="s">
        <v>130</v>
      </c>
      <c r="E38" s="362" t="s">
        <v>8</v>
      </c>
    </row>
    <row r="39" spans="1:5" x14ac:dyDescent="0.25">
      <c r="A39" s="130" t="s">
        <v>275</v>
      </c>
      <c r="B39" s="131">
        <v>210</v>
      </c>
      <c r="C39" s="132">
        <v>230</v>
      </c>
      <c r="D39" s="132">
        <v>250</v>
      </c>
      <c r="E39" s="133">
        <v>180</v>
      </c>
    </row>
    <row r="40" spans="1:5" x14ac:dyDescent="0.25">
      <c r="A40" s="134" t="s">
        <v>280</v>
      </c>
      <c r="B40" s="131">
        <v>1050</v>
      </c>
      <c r="C40" s="132">
        <v>1100</v>
      </c>
      <c r="D40" s="132">
        <v>1150</v>
      </c>
      <c r="E40" s="133">
        <v>610</v>
      </c>
    </row>
    <row r="41" spans="1:5" x14ac:dyDescent="0.25">
      <c r="A41" s="135" t="s">
        <v>188</v>
      </c>
      <c r="B41" s="131">
        <v>910</v>
      </c>
      <c r="C41" s="131">
        <v>960</v>
      </c>
      <c r="D41" s="132">
        <v>990</v>
      </c>
      <c r="E41" s="136">
        <v>460</v>
      </c>
    </row>
    <row r="42" spans="1:5" x14ac:dyDescent="0.25">
      <c r="A42" s="135" t="s">
        <v>281</v>
      </c>
      <c r="B42" s="131">
        <v>610</v>
      </c>
      <c r="C42" s="131">
        <v>660</v>
      </c>
      <c r="D42" s="132">
        <v>710</v>
      </c>
      <c r="E42" s="136"/>
    </row>
    <row r="43" spans="1:5" x14ac:dyDescent="0.2">
      <c r="A43" s="362" t="s">
        <v>141</v>
      </c>
      <c r="B43" s="278" t="s">
        <v>39</v>
      </c>
      <c r="C43" s="278" t="s">
        <v>41</v>
      </c>
      <c r="D43" s="278" t="s">
        <v>130</v>
      </c>
      <c r="E43" s="362" t="s">
        <v>8</v>
      </c>
    </row>
    <row r="44" spans="1:5" x14ac:dyDescent="0.25">
      <c r="A44" s="135" t="s">
        <v>629</v>
      </c>
      <c r="B44" s="72">
        <v>530</v>
      </c>
      <c r="C44" s="73">
        <v>540</v>
      </c>
      <c r="D44" s="73">
        <v>550</v>
      </c>
      <c r="E44" s="135"/>
    </row>
    <row r="45" spans="1:5" x14ac:dyDescent="0.25">
      <c r="A45" s="135" t="s">
        <v>630</v>
      </c>
      <c r="B45" s="72">
        <v>630</v>
      </c>
      <c r="C45" s="73">
        <v>640</v>
      </c>
      <c r="D45" s="73">
        <v>650</v>
      </c>
      <c r="E45" s="135"/>
    </row>
    <row r="46" spans="1:5" x14ac:dyDescent="0.25">
      <c r="A46" s="135" t="s">
        <v>631</v>
      </c>
      <c r="B46" s="72">
        <v>730</v>
      </c>
      <c r="C46" s="73">
        <v>740</v>
      </c>
      <c r="D46" s="73">
        <v>750</v>
      </c>
      <c r="E46" s="135"/>
    </row>
    <row r="47" spans="1:5" x14ac:dyDescent="0.25">
      <c r="A47" s="135" t="s">
        <v>628</v>
      </c>
      <c r="B47" s="72">
        <v>830</v>
      </c>
      <c r="C47" s="73">
        <v>840</v>
      </c>
      <c r="D47" s="73">
        <v>850</v>
      </c>
      <c r="E47" s="135"/>
    </row>
    <row r="48" spans="1:5" x14ac:dyDescent="0.25">
      <c r="A48" s="5"/>
      <c r="B48" s="5"/>
      <c r="C48" s="5"/>
      <c r="D48" s="6"/>
      <c r="E48" s="6"/>
    </row>
    <row r="49" spans="1:5" x14ac:dyDescent="0.25">
      <c r="B49" s="5"/>
      <c r="C49" s="5"/>
      <c r="D49" s="6"/>
      <c r="E49" s="6"/>
    </row>
    <row r="50" spans="1:5" x14ac:dyDescent="0.25">
      <c r="A50" s="5"/>
      <c r="B50" s="5"/>
      <c r="C50" s="5"/>
      <c r="D50" s="6"/>
      <c r="E50" s="6"/>
    </row>
    <row r="51" spans="1:5" x14ac:dyDescent="0.25">
      <c r="A51" s="5"/>
      <c r="B51" s="5"/>
      <c r="C51" s="5"/>
      <c r="D51" s="6"/>
      <c r="E51" s="6"/>
    </row>
    <row r="52" spans="1:5" x14ac:dyDescent="0.25">
      <c r="A52" s="5"/>
      <c r="B52" s="5"/>
      <c r="C52" s="5"/>
      <c r="D52" s="6"/>
      <c r="E52" s="6"/>
    </row>
    <row r="53" spans="1:5" x14ac:dyDescent="0.25">
      <c r="A53" s="5"/>
      <c r="B53" s="5"/>
      <c r="C53" s="5"/>
      <c r="D53" s="6"/>
      <c r="E53" s="6"/>
    </row>
    <row r="54" spans="1:5" x14ac:dyDescent="0.25">
      <c r="A54" s="5"/>
      <c r="B54" s="5"/>
      <c r="C54" s="5"/>
      <c r="D54" s="6"/>
      <c r="E54" s="6"/>
    </row>
    <row r="55" spans="1:5" x14ac:dyDescent="0.25">
      <c r="A55" s="5"/>
      <c r="B55" s="5"/>
      <c r="C55" s="5"/>
      <c r="D55" s="6"/>
      <c r="E55" s="6"/>
    </row>
    <row r="56" spans="1:5" x14ac:dyDescent="0.25">
      <c r="A56" s="5"/>
      <c r="B56" s="5"/>
      <c r="C56" s="5"/>
      <c r="D56" s="6"/>
      <c r="E56" s="6"/>
    </row>
    <row r="57" spans="1:5" x14ac:dyDescent="0.25">
      <c r="A57" s="5"/>
      <c r="B57" s="5"/>
      <c r="C57" s="5"/>
      <c r="D57" s="6"/>
      <c r="E57" s="6"/>
    </row>
    <row r="58" spans="1:5" x14ac:dyDescent="0.25">
      <c r="A58" s="5"/>
      <c r="B58" s="5"/>
      <c r="C58" s="5"/>
      <c r="D58" s="6"/>
      <c r="E58" s="6"/>
    </row>
    <row r="59" spans="1:5" x14ac:dyDescent="0.25">
      <c r="A59" s="5"/>
      <c r="B59" s="5"/>
      <c r="C59" s="5"/>
      <c r="D59" s="6"/>
      <c r="E59" s="6"/>
    </row>
    <row r="60" spans="1:5" x14ac:dyDescent="0.25">
      <c r="A60" s="5"/>
      <c r="B60" s="5"/>
      <c r="C60" s="5"/>
      <c r="D60" s="6"/>
      <c r="E60" s="6"/>
    </row>
    <row r="61" spans="1:5" x14ac:dyDescent="0.25">
      <c r="A61" s="5"/>
      <c r="B61" s="5"/>
      <c r="C61" s="5"/>
      <c r="D61" s="6"/>
      <c r="E61" s="6"/>
    </row>
    <row r="62" spans="1:5" x14ac:dyDescent="0.25">
      <c r="A62" s="5"/>
      <c r="B62" s="5"/>
      <c r="C62" s="5"/>
      <c r="D62" s="6"/>
      <c r="E62" s="6"/>
    </row>
    <row r="63" spans="1:5" x14ac:dyDescent="0.25">
      <c r="A63" s="5"/>
      <c r="B63" s="5"/>
      <c r="C63" s="5"/>
      <c r="D63" s="6"/>
      <c r="E63" s="6"/>
    </row>
    <row r="64" spans="1:5" x14ac:dyDescent="0.25">
      <c r="A64" s="5"/>
      <c r="B64" s="5"/>
      <c r="C64" s="5"/>
      <c r="D64" s="6"/>
      <c r="E64" s="6"/>
    </row>
    <row r="65" spans="1:5" x14ac:dyDescent="0.25">
      <c r="A65" s="5"/>
      <c r="B65" s="5"/>
      <c r="C65" s="5"/>
      <c r="D65" s="6"/>
      <c r="E65" s="6"/>
    </row>
    <row r="66" spans="1:5" x14ac:dyDescent="0.25">
      <c r="A66" s="5"/>
      <c r="B66" s="5"/>
      <c r="C66" s="5"/>
      <c r="D66" s="6"/>
      <c r="E66" s="6"/>
    </row>
    <row r="67" spans="1:5" x14ac:dyDescent="0.25">
      <c r="A67" s="5"/>
      <c r="B67" s="5"/>
      <c r="C67" s="5"/>
      <c r="D67" s="6"/>
      <c r="E67" s="6"/>
    </row>
    <row r="68" spans="1:5" x14ac:dyDescent="0.25">
      <c r="A68" s="5"/>
      <c r="B68" s="5"/>
      <c r="C68" s="5"/>
      <c r="D68" s="6"/>
      <c r="E68" s="6"/>
    </row>
    <row r="69" spans="1:5" x14ac:dyDescent="0.25">
      <c r="A69" s="5"/>
      <c r="B69" s="5"/>
      <c r="C69" s="5"/>
      <c r="D69" s="6"/>
      <c r="E69" s="6"/>
    </row>
    <row r="70" spans="1:5" x14ac:dyDescent="0.25">
      <c r="A70" s="5"/>
      <c r="B70" s="5"/>
      <c r="C70" s="5"/>
      <c r="D70" s="6"/>
      <c r="E70" s="6"/>
    </row>
    <row r="71" spans="1:5" x14ac:dyDescent="0.25">
      <c r="A71" s="5"/>
      <c r="B71" s="5"/>
      <c r="C71" s="5"/>
      <c r="D71" s="6"/>
      <c r="E71" s="6"/>
    </row>
    <row r="72" spans="1:5" x14ac:dyDescent="0.25">
      <c r="A72" s="5"/>
      <c r="B72" s="5"/>
      <c r="C72" s="5"/>
      <c r="D72" s="6"/>
      <c r="E72" s="6"/>
    </row>
    <row r="73" spans="1:5" x14ac:dyDescent="0.25">
      <c r="A73" s="5"/>
      <c r="B73" s="5"/>
      <c r="C73" s="5"/>
      <c r="D73" s="6"/>
      <c r="E73" s="6"/>
    </row>
    <row r="74" spans="1:5" x14ac:dyDescent="0.25">
      <c r="A74" s="5"/>
      <c r="B74" s="5"/>
      <c r="C74" s="5"/>
      <c r="D74" s="6"/>
      <c r="E74" s="6"/>
    </row>
    <row r="75" spans="1:5" x14ac:dyDescent="0.25">
      <c r="A75" s="5"/>
      <c r="B75" s="5"/>
      <c r="C75" s="5"/>
      <c r="D75" s="6"/>
      <c r="E75" s="6"/>
    </row>
    <row r="76" spans="1:5" x14ac:dyDescent="0.25">
      <c r="A76" s="5"/>
      <c r="B76" s="5"/>
      <c r="C76" s="5"/>
      <c r="D76" s="6"/>
      <c r="E76" s="6"/>
    </row>
    <row r="77" spans="1:5" x14ac:dyDescent="0.25">
      <c r="A77" s="5"/>
      <c r="B77" s="5"/>
      <c r="C77" s="5"/>
      <c r="D77" s="6"/>
      <c r="E77" s="6"/>
    </row>
    <row r="78" spans="1:5" x14ac:dyDescent="0.25">
      <c r="A78" s="5"/>
      <c r="B78" s="5"/>
      <c r="C78" s="5"/>
      <c r="D78" s="6"/>
      <c r="E78" s="6"/>
    </row>
    <row r="79" spans="1:5" x14ac:dyDescent="0.25">
      <c r="A79" s="5"/>
      <c r="B79" s="5"/>
      <c r="C79" s="5"/>
      <c r="D79" s="6"/>
      <c r="E79" s="6"/>
    </row>
    <row r="80" spans="1:5" x14ac:dyDescent="0.25">
      <c r="A80" s="5"/>
      <c r="B80" s="5"/>
      <c r="C80" s="5"/>
      <c r="D80" s="5"/>
      <c r="E80" s="6"/>
    </row>
    <row r="81" spans="1:5" x14ac:dyDescent="0.25">
      <c r="A81" s="5"/>
      <c r="B81" s="5"/>
      <c r="C81" s="5"/>
      <c r="D81" s="5"/>
      <c r="E81" s="6"/>
    </row>
    <row r="82" spans="1:5" x14ac:dyDescent="0.25">
      <c r="A82" s="5"/>
      <c r="B82" s="5"/>
      <c r="C82" s="5"/>
      <c r="D82" s="5"/>
      <c r="E82" s="6"/>
    </row>
    <row r="83" spans="1:5" x14ac:dyDescent="0.25">
      <c r="A83" s="5"/>
      <c r="B83" s="5"/>
      <c r="C83" s="5"/>
      <c r="D83" s="5"/>
      <c r="E83" s="6"/>
    </row>
    <row r="84" spans="1:5" x14ac:dyDescent="0.25">
      <c r="A84" s="5"/>
      <c r="B84" s="5"/>
      <c r="C84" s="5"/>
      <c r="D84" s="5"/>
      <c r="E84" s="6"/>
    </row>
    <row r="85" spans="1:5" x14ac:dyDescent="0.25">
      <c r="A85" s="5"/>
      <c r="B85" s="5"/>
      <c r="C85" s="5"/>
      <c r="D85" s="5"/>
      <c r="E85" s="6"/>
    </row>
    <row r="86" spans="1:5" x14ac:dyDescent="0.25">
      <c r="A86" s="5"/>
      <c r="B86" s="5"/>
      <c r="C86" s="5"/>
      <c r="D86" s="5"/>
      <c r="E86" s="6"/>
    </row>
    <row r="87" spans="1:5" x14ac:dyDescent="0.25">
      <c r="A87" s="5"/>
      <c r="B87" s="5"/>
      <c r="C87" s="5"/>
      <c r="D87" s="5"/>
      <c r="E87" s="6"/>
    </row>
    <row r="88" spans="1:5" x14ac:dyDescent="0.25">
      <c r="A88" s="5"/>
      <c r="B88" s="5"/>
      <c r="C88" s="5"/>
      <c r="D88" s="5"/>
      <c r="E88" s="6"/>
    </row>
    <row r="89" spans="1:5" x14ac:dyDescent="0.25">
      <c r="A89" s="5"/>
      <c r="B89" s="5"/>
      <c r="C89" s="5"/>
      <c r="D89" s="5"/>
      <c r="E89" s="6"/>
    </row>
    <row r="90" spans="1:5" x14ac:dyDescent="0.25">
      <c r="A90" s="5"/>
      <c r="B90" s="5"/>
      <c r="C90" s="5"/>
      <c r="D90" s="5"/>
      <c r="E90" s="6"/>
    </row>
    <row r="91" spans="1:5" x14ac:dyDescent="0.25">
      <c r="A91" s="5"/>
      <c r="B91" s="5"/>
      <c r="C91" s="5"/>
      <c r="D91" s="5"/>
      <c r="E91" s="6"/>
    </row>
    <row r="92" spans="1:5" x14ac:dyDescent="0.25">
      <c r="A92" s="5"/>
      <c r="B92" s="5"/>
      <c r="C92" s="5"/>
      <c r="D92" s="5"/>
      <c r="E92" s="6"/>
    </row>
    <row r="93" spans="1:5" x14ac:dyDescent="0.25">
      <c r="A93" s="5"/>
      <c r="B93" s="5"/>
      <c r="C93" s="5"/>
      <c r="D93" s="5"/>
      <c r="E93" s="6"/>
    </row>
    <row r="94" spans="1:5" x14ac:dyDescent="0.25">
      <c r="A94" s="5"/>
      <c r="B94" s="5"/>
      <c r="C94" s="5"/>
      <c r="D94" s="5"/>
      <c r="E94" s="6"/>
    </row>
    <row r="95" spans="1:5" x14ac:dyDescent="0.25">
      <c r="A95" s="5"/>
      <c r="B95" s="5"/>
      <c r="C95" s="5"/>
      <c r="D95" s="5"/>
      <c r="E95" s="6"/>
    </row>
    <row r="96" spans="1:5" x14ac:dyDescent="0.25">
      <c r="A96" s="5"/>
      <c r="B96" s="5"/>
      <c r="C96" s="5"/>
      <c r="D96" s="5"/>
      <c r="E96" s="6"/>
    </row>
    <row r="97" spans="1:5" x14ac:dyDescent="0.25">
      <c r="A97" s="5"/>
      <c r="B97" s="5"/>
      <c r="C97" s="5"/>
      <c r="D97" s="5"/>
      <c r="E97" s="6"/>
    </row>
    <row r="98" spans="1:5" x14ac:dyDescent="0.25">
      <c r="A98" s="5"/>
      <c r="B98" s="5"/>
      <c r="C98" s="5"/>
      <c r="D98" s="5"/>
      <c r="E98" s="6"/>
    </row>
    <row r="99" spans="1:5" x14ac:dyDescent="0.25">
      <c r="A99" s="5"/>
      <c r="B99" s="5"/>
      <c r="C99" s="5"/>
      <c r="D99" s="5"/>
      <c r="E99" s="6"/>
    </row>
    <row r="100" spans="1:5" x14ac:dyDescent="0.25">
      <c r="A100" s="5"/>
      <c r="B100" s="5"/>
      <c r="C100" s="5"/>
      <c r="D100" s="5"/>
      <c r="E100" s="6"/>
    </row>
    <row r="101" spans="1:5" x14ac:dyDescent="0.25">
      <c r="A101" s="5"/>
      <c r="B101" s="5"/>
      <c r="C101" s="5"/>
      <c r="D101" s="5"/>
      <c r="E101" s="6"/>
    </row>
    <row r="102" spans="1:5" x14ac:dyDescent="0.25">
      <c r="A102" s="5"/>
      <c r="B102" s="5"/>
      <c r="C102" s="5"/>
      <c r="D102" s="5"/>
      <c r="E102" s="6"/>
    </row>
    <row r="103" spans="1:5" x14ac:dyDescent="0.25">
      <c r="A103" s="5"/>
      <c r="B103" s="5"/>
      <c r="C103" s="5"/>
      <c r="D103" s="5"/>
      <c r="E103" s="6"/>
    </row>
    <row r="104" spans="1:5" x14ac:dyDescent="0.25">
      <c r="A104" s="5"/>
      <c r="B104" s="5"/>
      <c r="C104" s="5"/>
      <c r="D104" s="5"/>
      <c r="E104" s="6"/>
    </row>
    <row r="105" spans="1:5" x14ac:dyDescent="0.25">
      <c r="A105" s="5"/>
      <c r="B105" s="5"/>
      <c r="C105" s="5"/>
      <c r="D105" s="5"/>
      <c r="E105" s="6"/>
    </row>
    <row r="106" spans="1:5" x14ac:dyDescent="0.25">
      <c r="A106" s="5"/>
      <c r="B106" s="5"/>
      <c r="C106" s="5"/>
      <c r="D106" s="5"/>
      <c r="E106" s="6"/>
    </row>
    <row r="107" spans="1:5" x14ac:dyDescent="0.25">
      <c r="A107" s="5"/>
      <c r="B107" s="5"/>
      <c r="C107" s="5"/>
      <c r="D107" s="5"/>
      <c r="E107" s="6"/>
    </row>
    <row r="108" spans="1:5" x14ac:dyDescent="0.25">
      <c r="A108" s="5"/>
      <c r="B108" s="5"/>
      <c r="C108" s="5"/>
      <c r="D108" s="5"/>
      <c r="E108" s="6"/>
    </row>
    <row r="109" spans="1:5" x14ac:dyDescent="0.25">
      <c r="A109" s="5"/>
      <c r="B109" s="5"/>
      <c r="C109" s="5"/>
      <c r="D109" s="5"/>
      <c r="E109" s="6"/>
    </row>
    <row r="110" spans="1:5" x14ac:dyDescent="0.25">
      <c r="A110" s="5"/>
      <c r="B110" s="5"/>
      <c r="C110" s="5"/>
      <c r="D110" s="5"/>
      <c r="E110" s="6"/>
    </row>
    <row r="111" spans="1:5" x14ac:dyDescent="0.25">
      <c r="A111" s="5"/>
      <c r="B111" s="5"/>
      <c r="C111" s="5"/>
      <c r="D111" s="5"/>
      <c r="E111" s="6"/>
    </row>
    <row r="112" spans="1:5" x14ac:dyDescent="0.25">
      <c r="A112" s="5"/>
      <c r="B112" s="5"/>
      <c r="C112" s="5"/>
      <c r="D112" s="5"/>
      <c r="E112" s="6"/>
    </row>
    <row r="113" spans="1:5" x14ac:dyDescent="0.25">
      <c r="A113" s="5"/>
      <c r="B113" s="5"/>
      <c r="C113" s="5"/>
      <c r="D113" s="5"/>
      <c r="E113" s="6"/>
    </row>
    <row r="114" spans="1:5" x14ac:dyDescent="0.25">
      <c r="A114" s="5"/>
      <c r="B114" s="5"/>
      <c r="C114" s="5"/>
      <c r="D114" s="5"/>
      <c r="E114" s="6"/>
    </row>
    <row r="115" spans="1:5" x14ac:dyDescent="0.25">
      <c r="A115" s="5"/>
      <c r="B115" s="5"/>
      <c r="C115" s="5"/>
      <c r="D115" s="5"/>
      <c r="E115" s="6"/>
    </row>
    <row r="116" spans="1:5" x14ac:dyDescent="0.25">
      <c r="A116" s="5"/>
      <c r="B116" s="5"/>
      <c r="C116" s="5"/>
      <c r="D116" s="5"/>
      <c r="E116" s="6"/>
    </row>
    <row r="117" spans="1:5" x14ac:dyDescent="0.25">
      <c r="A117" s="5"/>
      <c r="B117" s="5"/>
      <c r="C117" s="5"/>
      <c r="D117" s="5"/>
      <c r="E117" s="6"/>
    </row>
    <row r="118" spans="1:5" x14ac:dyDescent="0.25">
      <c r="A118" s="5"/>
      <c r="B118" s="5"/>
      <c r="C118" s="5"/>
      <c r="D118" s="5"/>
      <c r="E118" s="6"/>
    </row>
    <row r="119" spans="1:5" x14ac:dyDescent="0.25">
      <c r="A119" s="5"/>
      <c r="B119" s="5"/>
      <c r="C119" s="5"/>
      <c r="D119" s="5"/>
      <c r="E119" s="6"/>
    </row>
    <row r="120" spans="1:5" x14ac:dyDescent="0.25">
      <c r="A120" s="5"/>
      <c r="B120" s="5"/>
      <c r="C120" s="5"/>
      <c r="D120" s="5"/>
      <c r="E120" s="6"/>
    </row>
    <row r="121" spans="1:5" x14ac:dyDescent="0.25">
      <c r="A121" s="5"/>
      <c r="B121" s="5"/>
      <c r="C121" s="5"/>
      <c r="D121" s="5"/>
      <c r="E121" s="6"/>
    </row>
    <row r="122" spans="1:5" x14ac:dyDescent="0.25">
      <c r="A122" s="5"/>
      <c r="B122" s="5"/>
      <c r="C122" s="5"/>
      <c r="D122" s="5"/>
      <c r="E122" s="6"/>
    </row>
    <row r="123" spans="1:5" x14ac:dyDescent="0.25">
      <c r="A123" s="5"/>
      <c r="B123" s="5"/>
      <c r="C123" s="5"/>
      <c r="D123" s="5"/>
      <c r="E123" s="6"/>
    </row>
    <row r="124" spans="1:5" x14ac:dyDescent="0.25">
      <c r="A124" s="5"/>
      <c r="B124" s="5"/>
      <c r="C124" s="5"/>
      <c r="D124" s="5"/>
      <c r="E124" s="6"/>
    </row>
    <row r="125" spans="1:5" x14ac:dyDescent="0.25">
      <c r="A125" s="5"/>
      <c r="B125" s="5"/>
      <c r="C125" s="5"/>
      <c r="D125" s="5"/>
      <c r="E125" s="6"/>
    </row>
    <row r="126" spans="1:5" x14ac:dyDescent="0.25">
      <c r="A126" s="5"/>
      <c r="B126" s="5"/>
      <c r="C126" s="5"/>
      <c r="D126" s="5"/>
      <c r="E126" s="6"/>
    </row>
    <row r="127" spans="1:5" x14ac:dyDescent="0.25">
      <c r="A127" s="5"/>
      <c r="B127" s="5"/>
      <c r="C127" s="5"/>
      <c r="D127" s="5"/>
      <c r="E127" s="6"/>
    </row>
    <row r="128" spans="1:5" x14ac:dyDescent="0.25">
      <c r="A128" s="5"/>
      <c r="B128" s="5"/>
      <c r="C128" s="5"/>
      <c r="D128" s="5"/>
      <c r="E128" s="6"/>
    </row>
    <row r="129" spans="1:5" x14ac:dyDescent="0.25">
      <c r="A129" s="5"/>
      <c r="B129" s="5"/>
      <c r="C129" s="5"/>
      <c r="D129" s="5"/>
      <c r="E129" s="6"/>
    </row>
    <row r="130" spans="1:5" x14ac:dyDescent="0.25">
      <c r="A130" s="5"/>
      <c r="B130" s="5"/>
      <c r="C130" s="5"/>
      <c r="D130" s="5"/>
      <c r="E130" s="6"/>
    </row>
    <row r="131" spans="1:5" x14ac:dyDescent="0.25">
      <c r="A131" s="5"/>
      <c r="B131" s="5"/>
      <c r="C131" s="5"/>
      <c r="D131" s="5"/>
      <c r="E131" s="6"/>
    </row>
    <row r="132" spans="1:5" x14ac:dyDescent="0.25">
      <c r="A132" s="5"/>
      <c r="B132" s="5"/>
      <c r="C132" s="5"/>
      <c r="D132" s="5"/>
      <c r="E132" s="6"/>
    </row>
    <row r="133" spans="1:5" x14ac:dyDescent="0.25">
      <c r="A133" s="5"/>
      <c r="B133" s="5"/>
      <c r="C133" s="5"/>
      <c r="D133" s="5"/>
      <c r="E133" s="6"/>
    </row>
    <row r="134" spans="1:5" x14ac:dyDescent="0.25">
      <c r="A134" s="5"/>
      <c r="B134" s="5"/>
      <c r="C134" s="5"/>
      <c r="D134" s="5"/>
      <c r="E134" s="6"/>
    </row>
    <row r="135" spans="1:5" x14ac:dyDescent="0.25">
      <c r="A135" s="5"/>
      <c r="B135" s="5"/>
      <c r="C135" s="5"/>
      <c r="D135" s="5"/>
      <c r="E135" s="6"/>
    </row>
    <row r="136" spans="1:5" x14ac:dyDescent="0.25">
      <c r="A136" s="5"/>
      <c r="B136" s="5"/>
      <c r="C136" s="5"/>
      <c r="D136" s="5"/>
      <c r="E136" s="6"/>
    </row>
    <row r="137" spans="1:5" x14ac:dyDescent="0.25">
      <c r="A137" s="5"/>
      <c r="B137" s="5"/>
      <c r="C137" s="5"/>
      <c r="D137" s="5"/>
      <c r="E137" s="6"/>
    </row>
    <row r="138" spans="1:5" x14ac:dyDescent="0.25">
      <c r="A138" s="5"/>
      <c r="B138" s="5"/>
      <c r="C138" s="5"/>
      <c r="D138" s="5"/>
      <c r="E138" s="6"/>
    </row>
    <row r="139" spans="1:5" x14ac:dyDescent="0.25">
      <c r="A139" s="5"/>
      <c r="B139" s="5"/>
      <c r="C139" s="5"/>
      <c r="D139" s="5"/>
      <c r="E139" s="6"/>
    </row>
    <row r="140" spans="1:5" x14ac:dyDescent="0.25">
      <c r="A140" s="5"/>
      <c r="B140" s="5"/>
      <c r="C140" s="5"/>
      <c r="D140" s="5"/>
      <c r="E140" s="6"/>
    </row>
    <row r="141" spans="1:5" x14ac:dyDescent="0.25">
      <c r="A141" s="5"/>
      <c r="B141" s="5"/>
      <c r="C141" s="5"/>
      <c r="D141" s="5"/>
      <c r="E141" s="6"/>
    </row>
    <row r="142" spans="1:5" x14ac:dyDescent="0.25">
      <c r="A142" s="5"/>
      <c r="B142" s="5"/>
      <c r="C142" s="5"/>
      <c r="D142" s="5"/>
      <c r="E142" s="6"/>
    </row>
    <row r="143" spans="1:5" x14ac:dyDescent="0.25">
      <c r="A143" s="5"/>
      <c r="B143" s="5"/>
      <c r="C143" s="5"/>
      <c r="D143" s="5"/>
      <c r="E143" s="6"/>
    </row>
    <row r="144" spans="1:5" x14ac:dyDescent="0.25">
      <c r="A144" s="5"/>
      <c r="B144" s="5"/>
      <c r="C144" s="5"/>
      <c r="D144" s="5"/>
      <c r="E144" s="6"/>
    </row>
    <row r="145" spans="1:5" x14ac:dyDescent="0.25">
      <c r="A145" s="5"/>
      <c r="B145" s="5"/>
      <c r="C145" s="5"/>
      <c r="D145" s="5"/>
      <c r="E145" s="6"/>
    </row>
    <row r="146" spans="1:5" x14ac:dyDescent="0.25">
      <c r="A146" s="5"/>
      <c r="B146" s="5"/>
      <c r="C146" s="5"/>
      <c r="D146" s="5"/>
      <c r="E146" s="6"/>
    </row>
    <row r="147" spans="1:5" x14ac:dyDescent="0.25">
      <c r="A147" s="5"/>
      <c r="B147" s="5"/>
      <c r="C147" s="5"/>
      <c r="D147" s="5"/>
      <c r="E147" s="6"/>
    </row>
    <row r="148" spans="1:5" x14ac:dyDescent="0.25">
      <c r="A148" s="5"/>
      <c r="B148" s="5"/>
      <c r="C148" s="5"/>
      <c r="D148" s="5"/>
      <c r="E148" s="6"/>
    </row>
    <row r="149" spans="1:5" x14ac:dyDescent="0.25">
      <c r="A149" s="5"/>
      <c r="B149" s="5"/>
      <c r="C149" s="5"/>
      <c r="D149" s="5"/>
      <c r="E149" s="6"/>
    </row>
    <row r="150" spans="1:5" x14ac:dyDescent="0.25">
      <c r="A150" s="5"/>
      <c r="B150" s="5"/>
      <c r="C150" s="5"/>
      <c r="D150" s="5"/>
      <c r="E150" s="6"/>
    </row>
    <row r="151" spans="1:5" x14ac:dyDescent="0.25">
      <c r="A151" s="5"/>
      <c r="B151" s="5"/>
      <c r="C151" s="5"/>
      <c r="D151" s="5"/>
      <c r="E151" s="6"/>
    </row>
    <row r="152" spans="1:5" x14ac:dyDescent="0.25">
      <c r="A152" s="5"/>
      <c r="B152" s="5"/>
      <c r="C152" s="5"/>
      <c r="D152" s="5"/>
      <c r="E152" s="6"/>
    </row>
    <row r="153" spans="1:5" x14ac:dyDescent="0.25">
      <c r="A153" s="5"/>
      <c r="B153" s="5"/>
      <c r="C153" s="5"/>
      <c r="D153" s="5"/>
      <c r="E153" s="6"/>
    </row>
    <row r="154" spans="1:5" x14ac:dyDescent="0.25">
      <c r="A154" s="5"/>
      <c r="B154" s="5"/>
      <c r="C154" s="5"/>
      <c r="D154" s="5"/>
      <c r="E154" s="6"/>
    </row>
    <row r="155" spans="1:5" x14ac:dyDescent="0.25">
      <c r="A155" s="5"/>
      <c r="B155" s="5"/>
      <c r="C155" s="5"/>
      <c r="D155" s="5"/>
      <c r="E155" s="6"/>
    </row>
    <row r="156" spans="1:5" x14ac:dyDescent="0.25">
      <c r="A156" s="5"/>
      <c r="B156" s="5"/>
      <c r="C156" s="5"/>
      <c r="D156" s="5"/>
      <c r="E156" s="6"/>
    </row>
    <row r="157" spans="1:5" x14ac:dyDescent="0.25">
      <c r="A157" s="5"/>
      <c r="B157" s="5"/>
      <c r="C157" s="5"/>
      <c r="D157" s="5"/>
      <c r="E157" s="6"/>
    </row>
    <row r="158" spans="1:5" x14ac:dyDescent="0.25">
      <c r="A158" s="5"/>
      <c r="B158" s="5"/>
      <c r="C158" s="5"/>
      <c r="D158" s="5"/>
      <c r="E158" s="6"/>
    </row>
    <row r="159" spans="1:5" x14ac:dyDescent="0.25">
      <c r="A159" s="5"/>
      <c r="B159" s="5"/>
      <c r="C159" s="5"/>
      <c r="D159" s="5"/>
      <c r="E159" s="6"/>
    </row>
    <row r="160" spans="1:5" x14ac:dyDescent="0.25">
      <c r="A160" s="5"/>
      <c r="B160" s="5"/>
      <c r="C160" s="5"/>
      <c r="D160" s="5"/>
      <c r="E160" s="6"/>
    </row>
    <row r="161" spans="1:5" x14ac:dyDescent="0.25">
      <c r="A161" s="5"/>
      <c r="B161" s="5"/>
      <c r="C161" s="5"/>
      <c r="D161" s="5"/>
      <c r="E161" s="6"/>
    </row>
    <row r="162" spans="1:5" x14ac:dyDescent="0.25">
      <c r="A162" s="5"/>
      <c r="B162" s="5"/>
      <c r="C162" s="5"/>
      <c r="D162" s="5"/>
      <c r="E162" s="6"/>
    </row>
    <row r="163" spans="1:5" x14ac:dyDescent="0.25">
      <c r="A163" s="5"/>
      <c r="B163" s="5"/>
      <c r="C163" s="5"/>
      <c r="D163" s="5"/>
      <c r="E163" s="6"/>
    </row>
    <row r="164" spans="1:5" x14ac:dyDescent="0.25">
      <c r="A164" s="5"/>
      <c r="B164" s="5"/>
      <c r="C164" s="5"/>
      <c r="D164" s="5"/>
      <c r="E164" s="6"/>
    </row>
    <row r="165" spans="1:5" x14ac:dyDescent="0.25">
      <c r="A165" s="5"/>
      <c r="B165" s="5"/>
      <c r="C165" s="5"/>
      <c r="D165" s="5"/>
      <c r="E165" s="6"/>
    </row>
    <row r="166" spans="1:5" x14ac:dyDescent="0.25">
      <c r="A166" s="5"/>
      <c r="B166" s="5"/>
      <c r="C166" s="5"/>
      <c r="D166" s="5"/>
      <c r="E166" s="6"/>
    </row>
    <row r="167" spans="1:5" x14ac:dyDescent="0.25">
      <c r="A167" s="5"/>
      <c r="B167" s="5"/>
      <c r="C167" s="5"/>
      <c r="D167" s="5"/>
      <c r="E167" s="6"/>
    </row>
    <row r="168" spans="1:5" x14ac:dyDescent="0.25">
      <c r="A168" s="5"/>
      <c r="B168" s="5"/>
      <c r="C168" s="5"/>
      <c r="D168" s="5"/>
      <c r="E168" s="6"/>
    </row>
    <row r="169" spans="1:5" x14ac:dyDescent="0.25">
      <c r="A169" s="5"/>
      <c r="B169" s="5"/>
      <c r="C169" s="5"/>
      <c r="D169" s="5"/>
      <c r="E169" s="6"/>
    </row>
    <row r="170" spans="1:5" x14ac:dyDescent="0.25">
      <c r="A170" s="5"/>
      <c r="B170" s="5"/>
      <c r="C170" s="5"/>
      <c r="D170" s="5"/>
      <c r="E170" s="6"/>
    </row>
    <row r="171" spans="1:5" x14ac:dyDescent="0.25">
      <c r="A171" s="5"/>
      <c r="B171" s="5"/>
      <c r="C171" s="5"/>
      <c r="D171" s="5"/>
      <c r="E171" s="6"/>
    </row>
    <row r="172" spans="1:5" x14ac:dyDescent="0.25">
      <c r="A172" s="5"/>
      <c r="B172" s="5"/>
      <c r="C172" s="5"/>
      <c r="D172" s="5"/>
      <c r="E172" s="6"/>
    </row>
    <row r="173" spans="1:5" x14ac:dyDescent="0.25">
      <c r="A173" s="5"/>
      <c r="B173" s="5"/>
      <c r="C173" s="5"/>
      <c r="D173" s="5"/>
      <c r="E173" s="6"/>
    </row>
    <row r="174" spans="1:5" x14ac:dyDescent="0.25">
      <c r="A174" s="5"/>
      <c r="B174" s="5"/>
      <c r="C174" s="5"/>
      <c r="D174" s="5"/>
      <c r="E174" s="6"/>
    </row>
    <row r="175" spans="1:5" x14ac:dyDescent="0.25">
      <c r="A175" s="5"/>
      <c r="B175" s="5"/>
      <c r="C175" s="5"/>
      <c r="D175" s="5"/>
      <c r="E175" s="6"/>
    </row>
    <row r="176" spans="1:5" x14ac:dyDescent="0.25">
      <c r="A176" s="5"/>
      <c r="B176" s="5"/>
      <c r="C176" s="5"/>
      <c r="D176" s="5"/>
      <c r="E176" s="6"/>
    </row>
    <row r="177" spans="1:5" x14ac:dyDescent="0.25">
      <c r="A177" s="5"/>
      <c r="B177" s="5"/>
      <c r="C177" s="5"/>
      <c r="D177" s="5"/>
      <c r="E177" s="6"/>
    </row>
    <row r="178" spans="1:5" x14ac:dyDescent="0.25">
      <c r="A178" s="5"/>
      <c r="B178" s="5"/>
      <c r="C178" s="5"/>
      <c r="D178" s="5"/>
      <c r="E178" s="6"/>
    </row>
    <row r="179" spans="1:5" x14ac:dyDescent="0.25">
      <c r="A179" s="5"/>
      <c r="B179" s="5"/>
      <c r="C179" s="5"/>
      <c r="D179" s="5"/>
      <c r="E179" s="6"/>
    </row>
    <row r="180" spans="1:5" x14ac:dyDescent="0.25">
      <c r="A180" s="5"/>
      <c r="B180" s="5"/>
      <c r="C180" s="5"/>
      <c r="D180" s="5"/>
      <c r="E180" s="6"/>
    </row>
    <row r="181" spans="1:5" x14ac:dyDescent="0.25">
      <c r="A181" s="5"/>
      <c r="B181" s="5"/>
      <c r="C181" s="5"/>
      <c r="D181" s="5"/>
      <c r="E181" s="6"/>
    </row>
    <row r="182" spans="1:5" x14ac:dyDescent="0.25">
      <c r="A182" s="5"/>
      <c r="B182" s="5"/>
      <c r="C182" s="5"/>
      <c r="D182" s="5"/>
      <c r="E182" s="6"/>
    </row>
    <row r="183" spans="1:5" x14ac:dyDescent="0.25">
      <c r="A183" s="5"/>
      <c r="B183" s="5"/>
      <c r="C183" s="5"/>
      <c r="D183" s="5"/>
      <c r="E183" s="6"/>
    </row>
    <row r="184" spans="1:5" x14ac:dyDescent="0.25">
      <c r="A184" s="5"/>
      <c r="B184" s="5"/>
      <c r="C184" s="5"/>
      <c r="D184" s="5"/>
      <c r="E184" s="6"/>
    </row>
    <row r="185" spans="1:5" x14ac:dyDescent="0.25">
      <c r="A185" s="5"/>
      <c r="B185" s="5"/>
      <c r="C185" s="5"/>
      <c r="D185" s="5"/>
      <c r="E185" s="6"/>
    </row>
    <row r="186" spans="1:5" x14ac:dyDescent="0.25">
      <c r="A186" s="5"/>
      <c r="B186" s="5"/>
      <c r="C186" s="5"/>
      <c r="D186" s="5"/>
      <c r="E186" s="6"/>
    </row>
    <row r="187" spans="1:5" x14ac:dyDescent="0.25">
      <c r="A187" s="5"/>
      <c r="B187" s="5"/>
      <c r="C187" s="5"/>
      <c r="D187" s="5"/>
      <c r="E187" s="6"/>
    </row>
    <row r="188" spans="1:5" x14ac:dyDescent="0.25">
      <c r="A188" s="5"/>
      <c r="B188" s="5"/>
      <c r="C188" s="5"/>
      <c r="D188" s="5"/>
      <c r="E188" s="6"/>
    </row>
    <row r="189" spans="1:5" x14ac:dyDescent="0.25">
      <c r="A189" s="5"/>
      <c r="B189" s="5"/>
      <c r="C189" s="5"/>
      <c r="D189" s="5"/>
      <c r="E189" s="6"/>
    </row>
    <row r="190" spans="1:5" x14ac:dyDescent="0.25">
      <c r="A190" s="5"/>
      <c r="B190" s="5"/>
      <c r="C190" s="5"/>
      <c r="D190" s="5"/>
      <c r="E190" s="6"/>
    </row>
    <row r="191" spans="1:5" x14ac:dyDescent="0.25">
      <c r="A191" s="5"/>
      <c r="B191" s="5"/>
      <c r="C191" s="5"/>
      <c r="D191" s="5"/>
      <c r="E191" s="6"/>
    </row>
    <row r="192" spans="1:5" x14ac:dyDescent="0.25">
      <c r="A192" s="5"/>
      <c r="B192" s="5"/>
      <c r="C192" s="5"/>
      <c r="D192" s="5"/>
      <c r="E192" s="6"/>
    </row>
    <row r="193" spans="1:5" x14ac:dyDescent="0.25">
      <c r="A193" s="5"/>
      <c r="B193" s="5"/>
      <c r="C193" s="5"/>
      <c r="D193" s="5"/>
      <c r="E193" s="6"/>
    </row>
    <row r="194" spans="1:5" x14ac:dyDescent="0.25">
      <c r="A194" s="5"/>
      <c r="B194" s="5"/>
      <c r="C194" s="5"/>
      <c r="D194" s="5"/>
      <c r="E194" s="6"/>
    </row>
    <row r="195" spans="1:5" x14ac:dyDescent="0.25">
      <c r="A195" s="5"/>
      <c r="B195" s="5"/>
      <c r="C195" s="5"/>
      <c r="D195" s="5"/>
      <c r="E195" s="6"/>
    </row>
    <row r="196" spans="1:5" x14ac:dyDescent="0.25">
      <c r="A196" s="5"/>
      <c r="B196" s="5"/>
      <c r="C196" s="5"/>
      <c r="D196" s="5"/>
      <c r="E196" s="6"/>
    </row>
    <row r="197" spans="1:5" x14ac:dyDescent="0.25">
      <c r="A197" s="5"/>
      <c r="B197" s="5"/>
      <c r="C197" s="5"/>
      <c r="D197" s="5"/>
      <c r="E197" s="6"/>
    </row>
    <row r="198" spans="1:5" x14ac:dyDescent="0.25">
      <c r="A198" s="5"/>
      <c r="B198" s="5"/>
      <c r="C198" s="5"/>
      <c r="D198" s="5"/>
      <c r="E198" s="6"/>
    </row>
    <row r="199" spans="1:5" x14ac:dyDescent="0.25">
      <c r="A199" s="5"/>
      <c r="B199" s="5"/>
      <c r="C199" s="5"/>
      <c r="D199" s="5"/>
      <c r="E199" s="6"/>
    </row>
    <row r="200" spans="1:5" x14ac:dyDescent="0.25">
      <c r="A200" s="5"/>
      <c r="B200" s="5"/>
      <c r="C200" s="5"/>
      <c r="D200" s="5"/>
      <c r="E200" s="6"/>
    </row>
    <row r="201" spans="1:5" x14ac:dyDescent="0.25">
      <c r="A201" s="5"/>
      <c r="B201" s="5"/>
      <c r="C201" s="5"/>
      <c r="D201" s="5"/>
      <c r="E201" s="6"/>
    </row>
    <row r="202" spans="1:5" x14ac:dyDescent="0.25">
      <c r="A202" s="5"/>
      <c r="B202" s="5"/>
      <c r="C202" s="5"/>
      <c r="D202" s="5"/>
      <c r="E202" s="6"/>
    </row>
    <row r="203" spans="1:5" x14ac:dyDescent="0.25">
      <c r="A203" s="5"/>
      <c r="B203" s="5"/>
      <c r="C203" s="5"/>
      <c r="D203" s="5"/>
      <c r="E203" s="6"/>
    </row>
    <row r="204" spans="1:5" x14ac:dyDescent="0.25">
      <c r="A204" s="5"/>
      <c r="B204" s="5"/>
      <c r="C204" s="5"/>
      <c r="D204" s="5"/>
      <c r="E204" s="6"/>
    </row>
    <row r="205" spans="1:5" x14ac:dyDescent="0.25">
      <c r="A205" s="5"/>
      <c r="B205" s="5"/>
      <c r="C205" s="5"/>
      <c r="D205" s="5"/>
      <c r="E205" s="6"/>
    </row>
    <row r="206" spans="1:5" x14ac:dyDescent="0.25">
      <c r="A206" s="5"/>
      <c r="B206" s="5"/>
      <c r="C206" s="5"/>
      <c r="D206" s="5"/>
      <c r="E206" s="6"/>
    </row>
    <row r="207" spans="1:5" x14ac:dyDescent="0.25">
      <c r="A207" s="5"/>
      <c r="B207" s="5"/>
      <c r="C207" s="5"/>
      <c r="D207" s="5"/>
      <c r="E207" s="6"/>
    </row>
    <row r="208" spans="1:5" x14ac:dyDescent="0.25">
      <c r="A208" s="5"/>
      <c r="B208" s="5"/>
      <c r="C208" s="5"/>
      <c r="D208" s="5"/>
      <c r="E208" s="6"/>
    </row>
    <row r="209" spans="1:5" x14ac:dyDescent="0.25">
      <c r="A209" s="5"/>
      <c r="B209" s="5"/>
      <c r="C209" s="5"/>
      <c r="D209" s="5"/>
      <c r="E209" s="6"/>
    </row>
    <row r="210" spans="1:5" x14ac:dyDescent="0.25">
      <c r="A210" s="5"/>
      <c r="B210" s="5"/>
      <c r="C210" s="5"/>
      <c r="D210" s="5"/>
      <c r="E210" s="6"/>
    </row>
    <row r="211" spans="1:5" x14ac:dyDescent="0.25">
      <c r="A211" s="5"/>
      <c r="B211" s="5"/>
      <c r="C211" s="5"/>
      <c r="D211" s="5"/>
      <c r="E211" s="6"/>
    </row>
    <row r="212" spans="1:5" x14ac:dyDescent="0.25">
      <c r="A212" s="5"/>
      <c r="B212" s="5"/>
      <c r="C212" s="5"/>
      <c r="D212" s="5"/>
      <c r="E212" s="6"/>
    </row>
    <row r="213" spans="1:5" x14ac:dyDescent="0.25">
      <c r="A213" s="5"/>
      <c r="B213" s="5"/>
      <c r="C213" s="5"/>
      <c r="D213" s="5"/>
      <c r="E213" s="6"/>
    </row>
    <row r="214" spans="1:5" x14ac:dyDescent="0.25">
      <c r="A214" s="5"/>
      <c r="B214" s="5"/>
      <c r="C214" s="5"/>
      <c r="D214" s="5"/>
      <c r="E214" s="6"/>
    </row>
    <row r="215" spans="1:5" x14ac:dyDescent="0.25">
      <c r="A215" s="5"/>
      <c r="B215" s="5"/>
      <c r="C215" s="5"/>
      <c r="D215" s="5"/>
      <c r="E215" s="6"/>
    </row>
    <row r="216" spans="1:5" x14ac:dyDescent="0.25">
      <c r="A216" s="5"/>
      <c r="B216" s="5"/>
      <c r="C216" s="5"/>
      <c r="D216" s="5"/>
      <c r="E216" s="6"/>
    </row>
    <row r="217" spans="1:5" x14ac:dyDescent="0.25">
      <c r="A217" s="5"/>
      <c r="B217" s="5"/>
      <c r="C217" s="5"/>
      <c r="D217" s="5"/>
      <c r="E217" s="6"/>
    </row>
    <row r="218" spans="1:5" x14ac:dyDescent="0.25">
      <c r="A218" s="5"/>
      <c r="B218" s="5"/>
      <c r="C218" s="5"/>
      <c r="D218" s="5"/>
      <c r="E218" s="6"/>
    </row>
    <row r="219" spans="1:5" x14ac:dyDescent="0.25">
      <c r="A219" s="5"/>
      <c r="B219" s="5"/>
      <c r="C219" s="5"/>
      <c r="D219" s="5"/>
      <c r="E219" s="6"/>
    </row>
    <row r="220" spans="1:5" x14ac:dyDescent="0.25">
      <c r="A220" s="5"/>
      <c r="B220" s="5"/>
      <c r="C220" s="5"/>
      <c r="D220" s="5"/>
      <c r="E220" s="6"/>
    </row>
    <row r="221" spans="1:5" x14ac:dyDescent="0.25">
      <c r="A221" s="5"/>
      <c r="B221" s="5"/>
      <c r="C221" s="5"/>
      <c r="D221" s="5"/>
      <c r="E221" s="6"/>
    </row>
    <row r="222" spans="1:5" x14ac:dyDescent="0.25">
      <c r="A222" s="5"/>
      <c r="B222" s="5"/>
      <c r="C222" s="5"/>
      <c r="D222" s="5"/>
      <c r="E222" s="6"/>
    </row>
    <row r="223" spans="1:5" x14ac:dyDescent="0.25">
      <c r="A223" s="5"/>
      <c r="B223" s="5"/>
      <c r="C223" s="5"/>
      <c r="D223" s="5"/>
      <c r="E223" s="6"/>
    </row>
    <row r="224" spans="1:5" x14ac:dyDescent="0.25">
      <c r="A224" s="5"/>
      <c r="B224" s="5"/>
      <c r="C224" s="5"/>
      <c r="D224" s="5"/>
      <c r="E224" s="6"/>
    </row>
    <row r="225" spans="1:5" x14ac:dyDescent="0.25">
      <c r="A225" s="5"/>
      <c r="B225" s="5"/>
      <c r="C225" s="5"/>
      <c r="D225" s="5"/>
      <c r="E225" s="6"/>
    </row>
    <row r="226" spans="1:5" x14ac:dyDescent="0.25">
      <c r="A226" s="5"/>
      <c r="B226" s="5"/>
      <c r="C226" s="5"/>
      <c r="D226" s="5"/>
      <c r="E226" s="6"/>
    </row>
    <row r="227" spans="1:5" x14ac:dyDescent="0.25">
      <c r="A227" s="5"/>
      <c r="B227" s="5"/>
      <c r="C227" s="5"/>
      <c r="D227" s="5"/>
      <c r="E227" s="6"/>
    </row>
    <row r="228" spans="1:5" x14ac:dyDescent="0.25">
      <c r="A228" s="5"/>
      <c r="B228" s="5"/>
      <c r="C228" s="5"/>
      <c r="D228" s="5"/>
      <c r="E228" s="6"/>
    </row>
    <row r="229" spans="1:5" x14ac:dyDescent="0.25">
      <c r="A229" s="5"/>
      <c r="B229" s="5"/>
      <c r="C229" s="5"/>
      <c r="D229" s="5"/>
      <c r="E229" s="6"/>
    </row>
    <row r="230" spans="1:5" x14ac:dyDescent="0.25">
      <c r="A230" s="5"/>
      <c r="B230" s="5"/>
      <c r="C230" s="5"/>
      <c r="D230" s="5"/>
      <c r="E230" s="6"/>
    </row>
    <row r="231" spans="1:5" x14ac:dyDescent="0.25">
      <c r="A231" s="5"/>
      <c r="B231" s="5"/>
      <c r="C231" s="5"/>
      <c r="D231" s="5"/>
      <c r="E231" s="6"/>
    </row>
    <row r="232" spans="1:5" x14ac:dyDescent="0.25">
      <c r="A232" s="5"/>
      <c r="B232" s="5"/>
      <c r="C232" s="5"/>
      <c r="D232" s="5"/>
      <c r="E232" s="6"/>
    </row>
    <row r="233" spans="1:5" x14ac:dyDescent="0.25">
      <c r="A233" s="5"/>
      <c r="B233" s="5"/>
      <c r="C233" s="5"/>
      <c r="D233" s="5"/>
      <c r="E233" s="6"/>
    </row>
    <row r="234" spans="1:5" x14ac:dyDescent="0.25">
      <c r="A234" s="5"/>
      <c r="B234" s="5"/>
      <c r="C234" s="5"/>
      <c r="D234" s="5"/>
      <c r="E234" s="6"/>
    </row>
    <row r="235" spans="1:5" x14ac:dyDescent="0.25">
      <c r="A235" s="5"/>
      <c r="B235" s="5"/>
      <c r="C235" s="5"/>
      <c r="D235" s="5"/>
      <c r="E235" s="6"/>
    </row>
    <row r="236" spans="1:5" x14ac:dyDescent="0.25">
      <c r="A236" s="5"/>
      <c r="B236" s="5"/>
      <c r="C236" s="5"/>
      <c r="D236" s="5"/>
      <c r="E236" s="6"/>
    </row>
    <row r="237" spans="1:5" x14ac:dyDescent="0.25">
      <c r="A237" s="5"/>
      <c r="B237" s="5"/>
      <c r="C237" s="5"/>
      <c r="D237" s="5"/>
      <c r="E237" s="6"/>
    </row>
    <row r="238" spans="1:5" x14ac:dyDescent="0.25">
      <c r="A238" s="5"/>
      <c r="B238" s="5"/>
      <c r="C238" s="5"/>
      <c r="D238" s="5"/>
      <c r="E238" s="6"/>
    </row>
    <row r="239" spans="1:5" x14ac:dyDescent="0.25">
      <c r="A239" s="5"/>
      <c r="B239" s="5"/>
      <c r="C239" s="5"/>
      <c r="D239" s="5"/>
      <c r="E239" s="6"/>
    </row>
    <row r="240" spans="1:5" x14ac:dyDescent="0.25">
      <c r="A240" s="5"/>
      <c r="B240" s="5"/>
      <c r="C240" s="5"/>
      <c r="D240" s="5"/>
      <c r="E240" s="6"/>
    </row>
    <row r="241" spans="1:5" x14ac:dyDescent="0.25">
      <c r="A241" s="5"/>
      <c r="B241" s="5"/>
      <c r="C241" s="5"/>
      <c r="D241" s="5"/>
      <c r="E241" s="6"/>
    </row>
    <row r="242" spans="1:5" x14ac:dyDescent="0.25">
      <c r="A242" s="5"/>
      <c r="B242" s="5"/>
      <c r="C242" s="5"/>
      <c r="D242" s="5"/>
      <c r="E242" s="6"/>
    </row>
    <row r="243" spans="1:5" x14ac:dyDescent="0.25">
      <c r="A243" s="5"/>
      <c r="B243" s="5"/>
      <c r="C243" s="5"/>
      <c r="D243" s="5"/>
      <c r="E243" s="6"/>
    </row>
    <row r="244" spans="1:5" x14ac:dyDescent="0.25">
      <c r="A244" s="5"/>
      <c r="B244" s="5"/>
      <c r="C244" s="5"/>
      <c r="D244" s="5"/>
      <c r="E244" s="6"/>
    </row>
    <row r="245" spans="1:5" x14ac:dyDescent="0.25">
      <c r="A245" s="5"/>
      <c r="B245" s="5"/>
      <c r="C245" s="5"/>
      <c r="D245" s="5"/>
      <c r="E245" s="6"/>
    </row>
    <row r="246" spans="1:5" x14ac:dyDescent="0.25">
      <c r="A246" s="5"/>
      <c r="B246" s="5"/>
      <c r="C246" s="5"/>
      <c r="D246" s="5"/>
      <c r="E246" s="6"/>
    </row>
    <row r="247" spans="1:5" x14ac:dyDescent="0.25">
      <c r="A247" s="5"/>
      <c r="B247" s="5"/>
      <c r="C247" s="5"/>
      <c r="D247" s="5"/>
      <c r="E247" s="6"/>
    </row>
    <row r="248" spans="1:5" x14ac:dyDescent="0.25">
      <c r="A248" s="5"/>
      <c r="B248" s="5"/>
      <c r="C248" s="5"/>
      <c r="D248" s="5"/>
      <c r="E248" s="6"/>
    </row>
    <row r="249" spans="1:5" x14ac:dyDescent="0.25">
      <c r="A249" s="5"/>
      <c r="B249" s="5"/>
      <c r="C249" s="5"/>
      <c r="D249" s="5"/>
      <c r="E249" s="6"/>
    </row>
    <row r="250" spans="1:5" x14ac:dyDescent="0.25">
      <c r="A250" s="5"/>
      <c r="B250" s="5"/>
      <c r="C250" s="5"/>
      <c r="D250" s="5"/>
      <c r="E250" s="6"/>
    </row>
    <row r="251" spans="1:5" x14ac:dyDescent="0.25">
      <c r="A251" s="5"/>
      <c r="B251" s="5"/>
      <c r="C251" s="5"/>
      <c r="D251" s="5"/>
      <c r="E251" s="6"/>
    </row>
    <row r="252" spans="1:5" x14ac:dyDescent="0.25">
      <c r="A252" s="5"/>
      <c r="B252" s="5"/>
      <c r="C252" s="5"/>
      <c r="D252" s="5"/>
      <c r="E252" s="6"/>
    </row>
    <row r="253" spans="1:5" x14ac:dyDescent="0.25">
      <c r="A253" s="5"/>
      <c r="B253" s="5"/>
      <c r="C253" s="5"/>
      <c r="D253" s="5"/>
      <c r="E253" s="6"/>
    </row>
    <row r="254" spans="1:5" x14ac:dyDescent="0.25">
      <c r="A254" s="5"/>
      <c r="B254" s="5"/>
      <c r="C254" s="5"/>
      <c r="D254" s="5"/>
      <c r="E254" s="6"/>
    </row>
    <row r="255" spans="1:5" x14ac:dyDescent="0.25">
      <c r="A255" s="5"/>
      <c r="B255" s="5"/>
      <c r="C255" s="5"/>
      <c r="D255" s="5"/>
      <c r="E255" s="6"/>
    </row>
    <row r="256" spans="1:5" x14ac:dyDescent="0.25">
      <c r="A256" s="5"/>
      <c r="B256" s="5"/>
      <c r="C256" s="5"/>
      <c r="D256" s="5"/>
      <c r="E256" s="6"/>
    </row>
    <row r="257" spans="1:5" x14ac:dyDescent="0.25">
      <c r="A257" s="5"/>
      <c r="B257" s="5"/>
      <c r="C257" s="5"/>
      <c r="D257" s="5"/>
      <c r="E257" s="6"/>
    </row>
    <row r="258" spans="1:5" x14ac:dyDescent="0.25">
      <c r="A258" s="5"/>
      <c r="B258" s="5"/>
      <c r="C258" s="5"/>
      <c r="D258" s="5"/>
      <c r="E258" s="6"/>
    </row>
    <row r="259" spans="1:5" x14ac:dyDescent="0.25">
      <c r="A259" s="5"/>
      <c r="B259" s="5"/>
      <c r="C259" s="5"/>
      <c r="D259" s="5"/>
      <c r="E259" s="6"/>
    </row>
    <row r="260" spans="1:5" x14ac:dyDescent="0.25">
      <c r="A260" s="5"/>
      <c r="B260" s="5"/>
      <c r="C260" s="5"/>
      <c r="D260" s="5"/>
      <c r="E260" s="6"/>
    </row>
    <row r="261" spans="1:5" x14ac:dyDescent="0.25">
      <c r="A261" s="5"/>
      <c r="B261" s="5"/>
      <c r="C261" s="5"/>
      <c r="D261" s="5"/>
      <c r="E261" s="6"/>
    </row>
    <row r="262" spans="1:5" x14ac:dyDescent="0.25">
      <c r="A262" s="5"/>
      <c r="B262" s="5"/>
      <c r="C262" s="5"/>
      <c r="D262" s="5"/>
      <c r="E262" s="6"/>
    </row>
    <row r="263" spans="1:5" x14ac:dyDescent="0.25">
      <c r="A263" s="5"/>
      <c r="B263" s="5"/>
      <c r="C263" s="5"/>
      <c r="D263" s="5"/>
      <c r="E263" s="6"/>
    </row>
    <row r="264" spans="1:5" x14ac:dyDescent="0.25">
      <c r="A264" s="5"/>
      <c r="B264" s="5"/>
      <c r="C264" s="5"/>
      <c r="D264" s="5"/>
      <c r="E264" s="6"/>
    </row>
    <row r="265" spans="1:5" x14ac:dyDescent="0.25">
      <c r="A265" s="5"/>
      <c r="B265" s="5"/>
      <c r="C265" s="5"/>
      <c r="D265" s="5"/>
      <c r="E265" s="6"/>
    </row>
    <row r="266" spans="1:5" x14ac:dyDescent="0.25">
      <c r="A266" s="5"/>
      <c r="B266" s="5"/>
      <c r="C266" s="5"/>
      <c r="D266" s="5"/>
      <c r="E266" s="6"/>
    </row>
    <row r="267" spans="1:5" x14ac:dyDescent="0.25">
      <c r="A267" s="5"/>
      <c r="B267" s="5"/>
      <c r="C267" s="5"/>
      <c r="D267" s="5"/>
      <c r="E267" s="6"/>
    </row>
    <row r="268" spans="1:5" x14ac:dyDescent="0.25">
      <c r="A268" s="5"/>
      <c r="B268" s="5"/>
      <c r="C268" s="5"/>
      <c r="D268" s="5"/>
      <c r="E268" s="6"/>
    </row>
    <row r="269" spans="1:5" x14ac:dyDescent="0.25">
      <c r="A269" s="5"/>
      <c r="B269" s="5"/>
      <c r="C269" s="5"/>
      <c r="D269" s="5"/>
      <c r="E269" s="6"/>
    </row>
    <row r="270" spans="1:5" x14ac:dyDescent="0.25">
      <c r="A270" s="5"/>
      <c r="B270" s="5"/>
      <c r="C270" s="5"/>
      <c r="D270" s="5"/>
      <c r="E270" s="6"/>
    </row>
    <row r="271" spans="1:5" x14ac:dyDescent="0.25">
      <c r="A271" s="5"/>
      <c r="B271" s="5"/>
      <c r="C271" s="5"/>
      <c r="D271" s="5"/>
      <c r="E271" s="6"/>
    </row>
    <row r="272" spans="1:5" x14ac:dyDescent="0.25">
      <c r="A272" s="5"/>
      <c r="B272" s="5"/>
      <c r="C272" s="5"/>
      <c r="D272" s="5"/>
      <c r="E272" s="6"/>
    </row>
    <row r="273" spans="1:5" x14ac:dyDescent="0.25">
      <c r="A273" s="5"/>
      <c r="B273" s="5"/>
      <c r="C273" s="5"/>
      <c r="D273" s="5"/>
      <c r="E273" s="6"/>
    </row>
    <row r="274" spans="1:5" x14ac:dyDescent="0.25">
      <c r="A274" s="5"/>
      <c r="B274" s="5"/>
      <c r="C274" s="5"/>
      <c r="D274" s="5"/>
      <c r="E274" s="6"/>
    </row>
    <row r="275" spans="1:5" x14ac:dyDescent="0.25">
      <c r="A275" s="5"/>
      <c r="B275" s="5"/>
      <c r="C275" s="5"/>
      <c r="D275" s="5"/>
      <c r="E275" s="6"/>
    </row>
    <row r="276" spans="1:5" x14ac:dyDescent="0.25">
      <c r="A276" s="5"/>
      <c r="B276" s="5"/>
      <c r="C276" s="5"/>
      <c r="D276" s="5"/>
      <c r="E276" s="6"/>
    </row>
    <row r="277" spans="1:5" x14ac:dyDescent="0.25">
      <c r="A277" s="5"/>
      <c r="B277" s="5"/>
      <c r="C277" s="5"/>
      <c r="D277" s="5"/>
      <c r="E277" s="6"/>
    </row>
    <row r="278" spans="1:5" x14ac:dyDescent="0.25">
      <c r="A278" s="5"/>
      <c r="B278" s="5"/>
      <c r="C278" s="5"/>
      <c r="D278" s="5"/>
      <c r="E278" s="6"/>
    </row>
    <row r="279" spans="1:5" x14ac:dyDescent="0.25">
      <c r="A279" s="5"/>
      <c r="B279" s="5"/>
      <c r="C279" s="5"/>
      <c r="D279" s="5"/>
      <c r="E279" s="6"/>
    </row>
    <row r="280" spans="1:5" x14ac:dyDescent="0.25">
      <c r="A280" s="5"/>
      <c r="B280" s="5"/>
      <c r="C280" s="5"/>
      <c r="D280" s="5"/>
      <c r="E280" s="6"/>
    </row>
    <row r="281" spans="1:5" x14ac:dyDescent="0.25">
      <c r="A281" s="5"/>
      <c r="B281" s="5"/>
      <c r="C281" s="5"/>
      <c r="D281" s="5"/>
      <c r="E281" s="6"/>
    </row>
    <row r="282" spans="1:5" x14ac:dyDescent="0.25">
      <c r="A282" s="5"/>
      <c r="B282" s="5"/>
      <c r="C282" s="5"/>
      <c r="D282" s="5"/>
      <c r="E282" s="6"/>
    </row>
    <row r="283" spans="1:5" x14ac:dyDescent="0.25">
      <c r="A283" s="5"/>
      <c r="B283" s="5"/>
      <c r="C283" s="5"/>
      <c r="D283" s="5"/>
      <c r="E283" s="6"/>
    </row>
    <row r="284" spans="1:5" x14ac:dyDescent="0.25">
      <c r="A284" s="5"/>
      <c r="B284" s="5"/>
      <c r="C284" s="5"/>
      <c r="D284" s="5"/>
      <c r="E284" s="6"/>
    </row>
    <row r="285" spans="1:5" x14ac:dyDescent="0.25">
      <c r="A285" s="5"/>
      <c r="B285" s="5"/>
      <c r="C285" s="5"/>
      <c r="D285" s="5"/>
      <c r="E285" s="6"/>
    </row>
    <row r="286" spans="1:5" x14ac:dyDescent="0.25">
      <c r="A286" s="5"/>
      <c r="B286" s="5"/>
      <c r="C286" s="5"/>
      <c r="D286" s="5"/>
      <c r="E286" s="6"/>
    </row>
    <row r="287" spans="1:5" x14ac:dyDescent="0.25">
      <c r="A287" s="5"/>
      <c r="B287" s="5"/>
      <c r="C287" s="5"/>
      <c r="D287" s="5"/>
      <c r="E287" s="6"/>
    </row>
    <row r="288" spans="1:5" x14ac:dyDescent="0.25">
      <c r="A288" s="5"/>
      <c r="B288" s="5"/>
      <c r="C288" s="5"/>
      <c r="D288" s="5"/>
      <c r="E288" s="6"/>
    </row>
    <row r="289" spans="1:5" x14ac:dyDescent="0.25">
      <c r="A289" s="5"/>
      <c r="B289" s="5"/>
      <c r="C289" s="5"/>
      <c r="D289" s="5"/>
      <c r="E289" s="6"/>
    </row>
    <row r="290" spans="1:5" x14ac:dyDescent="0.25">
      <c r="A290" s="5"/>
      <c r="B290" s="5"/>
      <c r="C290" s="5"/>
      <c r="D290" s="5"/>
      <c r="E290" s="6"/>
    </row>
    <row r="291" spans="1:5" x14ac:dyDescent="0.25">
      <c r="A291" s="5"/>
      <c r="B291" s="5"/>
      <c r="C291" s="5"/>
      <c r="D291" s="5"/>
      <c r="E291" s="6"/>
    </row>
    <row r="292" spans="1:5" x14ac:dyDescent="0.25">
      <c r="A292" s="5"/>
      <c r="B292" s="5"/>
      <c r="C292" s="5"/>
      <c r="D292" s="5"/>
      <c r="E292" s="6"/>
    </row>
    <row r="293" spans="1:5" x14ac:dyDescent="0.25">
      <c r="A293" s="5"/>
      <c r="B293" s="5"/>
      <c r="C293" s="5"/>
      <c r="D293" s="5"/>
      <c r="E293" s="6"/>
    </row>
    <row r="294" spans="1:5" x14ac:dyDescent="0.25">
      <c r="A294" s="5"/>
      <c r="B294" s="5"/>
      <c r="C294" s="5"/>
      <c r="D294" s="5"/>
      <c r="E294" s="6"/>
    </row>
    <row r="295" spans="1:5" x14ac:dyDescent="0.25">
      <c r="A295" s="5"/>
      <c r="B295" s="5"/>
      <c r="C295" s="5"/>
      <c r="D295" s="5"/>
      <c r="E295" s="6"/>
    </row>
    <row r="296" spans="1:5" x14ac:dyDescent="0.25">
      <c r="A296" s="5"/>
      <c r="B296" s="5"/>
      <c r="C296" s="5"/>
      <c r="D296" s="5"/>
      <c r="E296" s="6"/>
    </row>
    <row r="297" spans="1:5" x14ac:dyDescent="0.25">
      <c r="A297" s="5"/>
      <c r="B297" s="5"/>
      <c r="C297" s="5"/>
      <c r="D297" s="5"/>
      <c r="E297" s="6"/>
    </row>
    <row r="298" spans="1:5" x14ac:dyDescent="0.25">
      <c r="A298" s="5"/>
      <c r="B298" s="5"/>
      <c r="C298" s="5"/>
      <c r="D298" s="5"/>
      <c r="E298" s="6"/>
    </row>
    <row r="299" spans="1:5" x14ac:dyDescent="0.25">
      <c r="A299" s="5"/>
      <c r="B299" s="5"/>
      <c r="C299" s="5"/>
      <c r="D299" s="5"/>
      <c r="E299" s="6"/>
    </row>
    <row r="300" spans="1:5" x14ac:dyDescent="0.25">
      <c r="A300" s="5"/>
      <c r="B300" s="5"/>
      <c r="C300" s="5"/>
      <c r="D300" s="5"/>
      <c r="E300" s="6"/>
    </row>
    <row r="301" spans="1:5" x14ac:dyDescent="0.25">
      <c r="A301" s="5"/>
      <c r="B301" s="5"/>
      <c r="C301" s="5"/>
      <c r="D301" s="5"/>
      <c r="E301" s="6"/>
    </row>
    <row r="302" spans="1:5" x14ac:dyDescent="0.25">
      <c r="A302" s="5"/>
      <c r="B302" s="5"/>
      <c r="C302" s="5"/>
      <c r="D302" s="5"/>
      <c r="E302" s="6"/>
    </row>
    <row r="303" spans="1:5" x14ac:dyDescent="0.25">
      <c r="A303" s="5"/>
      <c r="B303" s="5"/>
      <c r="C303" s="5"/>
      <c r="D303" s="5"/>
      <c r="E303" s="6"/>
    </row>
    <row r="304" spans="1:5" x14ac:dyDescent="0.25">
      <c r="A304" s="5"/>
      <c r="B304" s="5"/>
      <c r="C304" s="5"/>
      <c r="D304" s="5"/>
      <c r="E304" s="6"/>
    </row>
    <row r="305" spans="1:5" x14ac:dyDescent="0.25">
      <c r="A305" s="5"/>
      <c r="B305" s="5"/>
      <c r="C305" s="5"/>
      <c r="D305" s="5"/>
      <c r="E305" s="6"/>
    </row>
    <row r="306" spans="1:5" x14ac:dyDescent="0.25">
      <c r="A306" s="5"/>
      <c r="B306" s="5"/>
      <c r="C306" s="5"/>
      <c r="D306" s="5"/>
      <c r="E306" s="6"/>
    </row>
    <row r="307" spans="1:5" x14ac:dyDescent="0.25">
      <c r="A307" s="5"/>
      <c r="B307" s="5"/>
      <c r="C307" s="5"/>
      <c r="D307" s="5"/>
      <c r="E307" s="6"/>
    </row>
    <row r="308" spans="1:5" x14ac:dyDescent="0.25">
      <c r="A308" s="5"/>
      <c r="B308" s="5"/>
      <c r="C308" s="5"/>
      <c r="D308" s="5"/>
      <c r="E308" s="6"/>
    </row>
    <row r="309" spans="1:5" x14ac:dyDescent="0.25">
      <c r="A309" s="5"/>
      <c r="B309" s="5"/>
      <c r="C309" s="5"/>
      <c r="D309" s="5"/>
      <c r="E309" s="6"/>
    </row>
    <row r="310" spans="1:5" x14ac:dyDescent="0.25">
      <c r="A310" s="5"/>
      <c r="B310" s="5"/>
      <c r="C310" s="5"/>
      <c r="D310" s="5"/>
      <c r="E310" s="6"/>
    </row>
    <row r="311" spans="1:5" x14ac:dyDescent="0.25">
      <c r="A311" s="5"/>
      <c r="B311" s="5"/>
      <c r="C311" s="5"/>
      <c r="D311" s="5"/>
      <c r="E311" s="6"/>
    </row>
    <row r="312" spans="1:5" x14ac:dyDescent="0.25">
      <c r="A312" s="5"/>
      <c r="B312" s="5"/>
      <c r="C312" s="5"/>
      <c r="D312" s="5"/>
      <c r="E312" s="6"/>
    </row>
    <row r="313" spans="1:5" x14ac:dyDescent="0.25">
      <c r="A313" s="5"/>
      <c r="B313" s="5"/>
      <c r="C313" s="5"/>
      <c r="D313" s="5"/>
      <c r="E313" s="6"/>
    </row>
    <row r="314" spans="1:5" x14ac:dyDescent="0.25">
      <c r="A314" s="5"/>
      <c r="B314" s="5"/>
      <c r="C314" s="5"/>
      <c r="D314" s="5"/>
      <c r="E314" s="6"/>
    </row>
    <row r="315" spans="1:5" x14ac:dyDescent="0.25">
      <c r="A315" s="5"/>
      <c r="B315" s="5"/>
      <c r="C315" s="5"/>
      <c r="D315" s="5"/>
      <c r="E315" s="6"/>
    </row>
    <row r="316" spans="1:5" x14ac:dyDescent="0.25">
      <c r="A316" s="5"/>
      <c r="B316" s="5"/>
      <c r="C316" s="5"/>
      <c r="D316" s="5"/>
      <c r="E316" s="6"/>
    </row>
    <row r="317" spans="1:5" x14ac:dyDescent="0.25">
      <c r="A317" s="5"/>
      <c r="B317" s="5"/>
      <c r="C317" s="5"/>
      <c r="D317" s="5"/>
      <c r="E317" s="6"/>
    </row>
    <row r="318" spans="1:5" x14ac:dyDescent="0.25">
      <c r="A318" s="5"/>
      <c r="B318" s="5"/>
      <c r="C318" s="5"/>
      <c r="D318" s="5"/>
      <c r="E318" s="6"/>
    </row>
    <row r="319" spans="1:5" x14ac:dyDescent="0.25">
      <c r="A319" s="5"/>
      <c r="B319" s="5"/>
      <c r="C319" s="5"/>
      <c r="D319" s="5"/>
      <c r="E319" s="6"/>
    </row>
    <row r="320" spans="1:5" x14ac:dyDescent="0.25">
      <c r="A320" s="5"/>
      <c r="B320" s="5"/>
      <c r="C320" s="5"/>
      <c r="D320" s="5"/>
      <c r="E320" s="6"/>
    </row>
    <row r="321" spans="1:5" x14ac:dyDescent="0.25">
      <c r="A321" s="5"/>
      <c r="B321" s="5"/>
      <c r="C321" s="5"/>
      <c r="D321" s="5"/>
      <c r="E321" s="6"/>
    </row>
    <row r="322" spans="1:5" x14ac:dyDescent="0.25">
      <c r="A322" s="5"/>
      <c r="B322" s="5"/>
      <c r="C322" s="5"/>
      <c r="D322" s="5"/>
      <c r="E322" s="6"/>
    </row>
    <row r="323" spans="1:5" x14ac:dyDescent="0.25">
      <c r="A323" s="5"/>
      <c r="B323" s="5"/>
      <c r="C323" s="5"/>
      <c r="D323" s="5"/>
      <c r="E323" s="6"/>
    </row>
    <row r="324" spans="1:5" x14ac:dyDescent="0.25">
      <c r="A324" s="5"/>
      <c r="B324" s="5"/>
      <c r="C324" s="5"/>
      <c r="D324" s="5"/>
      <c r="E324" s="6"/>
    </row>
    <row r="325" spans="1:5" x14ac:dyDescent="0.25">
      <c r="A325" s="5"/>
      <c r="B325" s="5"/>
      <c r="C325" s="5"/>
      <c r="D325" s="5"/>
      <c r="E325" s="6"/>
    </row>
    <row r="326" spans="1:5" x14ac:dyDescent="0.25">
      <c r="A326" s="5"/>
      <c r="B326" s="5"/>
      <c r="C326" s="5"/>
      <c r="D326" s="5"/>
      <c r="E326" s="6"/>
    </row>
    <row r="327" spans="1:5" x14ac:dyDescent="0.25">
      <c r="A327" s="5"/>
      <c r="B327" s="5"/>
      <c r="C327" s="5"/>
      <c r="D327" s="5"/>
      <c r="E327" s="6"/>
    </row>
    <row r="328" spans="1:5" x14ac:dyDescent="0.25">
      <c r="A328" s="5"/>
      <c r="B328" s="5"/>
      <c r="C328" s="5"/>
      <c r="D328" s="5"/>
      <c r="E328" s="6"/>
    </row>
    <row r="329" spans="1:5" x14ac:dyDescent="0.25">
      <c r="A329" s="5"/>
      <c r="B329" s="5"/>
      <c r="C329" s="5"/>
      <c r="D329" s="5"/>
      <c r="E329" s="6"/>
    </row>
    <row r="330" spans="1:5" x14ac:dyDescent="0.25">
      <c r="A330" s="5"/>
      <c r="B330" s="5"/>
      <c r="C330" s="5"/>
      <c r="D330" s="5"/>
      <c r="E330" s="6"/>
    </row>
    <row r="331" spans="1:5" x14ac:dyDescent="0.25">
      <c r="A331" s="5"/>
      <c r="B331" s="5"/>
      <c r="C331" s="5"/>
      <c r="D331" s="5"/>
      <c r="E331" s="6"/>
    </row>
    <row r="332" spans="1:5" x14ac:dyDescent="0.25">
      <c r="A332" s="5"/>
      <c r="B332" s="5"/>
      <c r="C332" s="5"/>
      <c r="D332" s="5"/>
      <c r="E332" s="6"/>
    </row>
    <row r="333" spans="1:5" x14ac:dyDescent="0.25">
      <c r="A333" s="5"/>
      <c r="B333" s="5"/>
      <c r="C333" s="5"/>
      <c r="D333" s="5"/>
      <c r="E333" s="6"/>
    </row>
    <row r="334" spans="1:5" x14ac:dyDescent="0.25">
      <c r="A334" s="5"/>
      <c r="B334" s="5"/>
      <c r="C334" s="5"/>
      <c r="D334" s="5"/>
      <c r="E334" s="6"/>
    </row>
    <row r="335" spans="1:5" x14ac:dyDescent="0.25">
      <c r="A335" s="5"/>
      <c r="B335" s="5"/>
      <c r="C335" s="5"/>
      <c r="D335" s="5"/>
      <c r="E335" s="6"/>
    </row>
    <row r="336" spans="1:5" x14ac:dyDescent="0.25">
      <c r="A336" s="5"/>
      <c r="B336" s="5"/>
      <c r="C336" s="5"/>
      <c r="D336" s="5"/>
      <c r="E336" s="6"/>
    </row>
    <row r="337" spans="1:5" x14ac:dyDescent="0.25">
      <c r="A337" s="5"/>
      <c r="B337" s="5"/>
      <c r="C337" s="5"/>
      <c r="D337" s="5"/>
      <c r="E337" s="6"/>
    </row>
    <row r="338" spans="1:5" x14ac:dyDescent="0.25">
      <c r="A338" s="5"/>
      <c r="B338" s="5"/>
      <c r="C338" s="5"/>
      <c r="D338" s="5"/>
      <c r="E338" s="6"/>
    </row>
    <row r="339" spans="1:5" x14ac:dyDescent="0.25">
      <c r="A339" s="5"/>
      <c r="B339" s="5"/>
      <c r="C339" s="5"/>
      <c r="D339" s="5"/>
      <c r="E339" s="6"/>
    </row>
    <row r="340" spans="1:5" x14ac:dyDescent="0.25">
      <c r="A340" s="5"/>
      <c r="B340" s="5"/>
      <c r="C340" s="5"/>
      <c r="D340" s="5"/>
      <c r="E340" s="6"/>
    </row>
    <row r="341" spans="1:5" x14ac:dyDescent="0.25">
      <c r="A341" s="5"/>
      <c r="B341" s="5"/>
      <c r="C341" s="5"/>
      <c r="D341" s="5"/>
      <c r="E341" s="6"/>
    </row>
    <row r="342" spans="1:5" x14ac:dyDescent="0.25">
      <c r="A342" s="5"/>
      <c r="B342" s="5"/>
      <c r="C342" s="5"/>
      <c r="D342" s="5"/>
      <c r="E342" s="6"/>
    </row>
    <row r="343" spans="1:5" x14ac:dyDescent="0.25">
      <c r="A343" s="5"/>
      <c r="B343" s="5"/>
      <c r="C343" s="5"/>
      <c r="D343" s="5"/>
      <c r="E343" s="6"/>
    </row>
    <row r="344" spans="1:5" x14ac:dyDescent="0.25">
      <c r="A344" s="5"/>
      <c r="B344" s="5"/>
      <c r="C344" s="5"/>
      <c r="D344" s="5"/>
      <c r="E344" s="6"/>
    </row>
    <row r="345" spans="1:5" x14ac:dyDescent="0.25">
      <c r="A345" s="5"/>
      <c r="B345" s="5"/>
      <c r="C345" s="5"/>
      <c r="D345" s="5"/>
      <c r="E345" s="6"/>
    </row>
    <row r="346" spans="1:5" x14ac:dyDescent="0.25">
      <c r="A346" s="5"/>
      <c r="B346" s="5"/>
      <c r="C346" s="5"/>
      <c r="D346" s="5"/>
      <c r="E346" s="6"/>
    </row>
    <row r="347" spans="1:5" x14ac:dyDescent="0.25">
      <c r="A347" s="5"/>
      <c r="B347" s="5"/>
      <c r="C347" s="5"/>
      <c r="D347" s="5"/>
      <c r="E347" s="6"/>
    </row>
    <row r="348" spans="1:5" x14ac:dyDescent="0.25">
      <c r="A348" s="5"/>
      <c r="B348" s="5"/>
      <c r="C348" s="5"/>
      <c r="D348" s="5"/>
      <c r="E348" s="6"/>
    </row>
    <row r="349" spans="1:5" x14ac:dyDescent="0.25">
      <c r="A349" s="5"/>
      <c r="B349" s="5"/>
      <c r="C349" s="5"/>
      <c r="D349" s="5"/>
      <c r="E349" s="6"/>
    </row>
    <row r="350" spans="1:5" x14ac:dyDescent="0.25">
      <c r="A350" s="5"/>
      <c r="B350" s="5"/>
      <c r="C350" s="5"/>
      <c r="D350" s="5"/>
      <c r="E350" s="6"/>
    </row>
    <row r="351" spans="1:5" x14ac:dyDescent="0.25">
      <c r="A351" s="5"/>
      <c r="B351" s="5"/>
      <c r="C351" s="5"/>
      <c r="D351" s="5"/>
      <c r="E351" s="6"/>
    </row>
    <row r="352" spans="1:5" x14ac:dyDescent="0.25">
      <c r="A352" s="5"/>
      <c r="B352" s="5"/>
      <c r="C352" s="5"/>
      <c r="D352" s="5"/>
      <c r="E352" s="6"/>
    </row>
    <row r="353" spans="1:5" x14ac:dyDescent="0.25">
      <c r="A353" s="5"/>
      <c r="B353" s="5"/>
      <c r="C353" s="5"/>
      <c r="D353" s="5"/>
      <c r="E353" s="6"/>
    </row>
    <row r="354" spans="1:5" x14ac:dyDescent="0.25">
      <c r="A354" s="5"/>
      <c r="B354" s="5"/>
      <c r="C354" s="5"/>
      <c r="D354" s="5"/>
      <c r="E354" s="6"/>
    </row>
    <row r="355" spans="1:5" x14ac:dyDescent="0.25">
      <c r="A355" s="5"/>
      <c r="B355" s="5"/>
      <c r="C355" s="5"/>
      <c r="D355" s="5"/>
      <c r="E355" s="6"/>
    </row>
    <row r="356" spans="1:5" x14ac:dyDescent="0.25">
      <c r="A356" s="5"/>
      <c r="B356" s="5"/>
      <c r="C356" s="5"/>
      <c r="D356" s="5"/>
      <c r="E356" s="6"/>
    </row>
    <row r="357" spans="1:5" x14ac:dyDescent="0.25">
      <c r="A357" s="5"/>
      <c r="B357" s="5"/>
      <c r="C357" s="5"/>
      <c r="D357" s="5"/>
      <c r="E357" s="6"/>
    </row>
    <row r="358" spans="1:5" x14ac:dyDescent="0.25">
      <c r="A358" s="5"/>
      <c r="B358" s="5"/>
      <c r="C358" s="5"/>
      <c r="D358" s="5"/>
      <c r="E358" s="6"/>
    </row>
    <row r="359" spans="1:5" x14ac:dyDescent="0.25">
      <c r="A359" s="5"/>
      <c r="B359" s="5"/>
      <c r="C359" s="5"/>
      <c r="D359" s="5"/>
      <c r="E359" s="6"/>
    </row>
    <row r="360" spans="1:5" x14ac:dyDescent="0.25">
      <c r="A360" s="5"/>
      <c r="B360" s="5"/>
      <c r="C360" s="5"/>
      <c r="D360" s="5"/>
      <c r="E360" s="6"/>
    </row>
    <row r="361" spans="1:5" x14ac:dyDescent="0.25">
      <c r="A361" s="5"/>
      <c r="B361" s="5"/>
      <c r="C361" s="5"/>
      <c r="D361" s="5"/>
      <c r="E361" s="6"/>
    </row>
    <row r="362" spans="1:5" x14ac:dyDescent="0.25">
      <c r="A362" s="5"/>
      <c r="B362" s="5"/>
      <c r="C362" s="5"/>
      <c r="D362" s="5"/>
      <c r="E362" s="6"/>
    </row>
    <row r="363" spans="1:5" x14ac:dyDescent="0.25">
      <c r="A363" s="5"/>
      <c r="B363" s="5"/>
      <c r="C363" s="5"/>
      <c r="D363" s="5"/>
      <c r="E363" s="6"/>
    </row>
    <row r="364" spans="1:5" x14ac:dyDescent="0.25">
      <c r="A364" s="5"/>
      <c r="B364" s="5"/>
      <c r="C364" s="5"/>
      <c r="D364" s="5"/>
      <c r="E364" s="6"/>
    </row>
    <row r="365" spans="1:5" x14ac:dyDescent="0.25">
      <c r="A365" s="5"/>
      <c r="B365" s="5"/>
      <c r="C365" s="5"/>
      <c r="D365" s="5"/>
      <c r="E365" s="6"/>
    </row>
    <row r="366" spans="1:5" x14ac:dyDescent="0.25">
      <c r="A366" s="5"/>
      <c r="B366" s="5"/>
      <c r="C366" s="5"/>
      <c r="D366" s="5"/>
      <c r="E366" s="6"/>
    </row>
    <row r="367" spans="1:5" x14ac:dyDescent="0.25">
      <c r="A367" s="5"/>
      <c r="B367" s="5"/>
      <c r="C367" s="5"/>
      <c r="D367" s="5"/>
      <c r="E367" s="6"/>
    </row>
    <row r="368" spans="1:5" x14ac:dyDescent="0.25">
      <c r="A368" s="5"/>
      <c r="B368" s="5"/>
      <c r="C368" s="5"/>
      <c r="D368" s="5"/>
      <c r="E368" s="6"/>
    </row>
    <row r="369" spans="1:5" x14ac:dyDescent="0.25">
      <c r="A369" s="5"/>
      <c r="B369" s="5"/>
      <c r="C369" s="5"/>
      <c r="D369" s="5"/>
      <c r="E369" s="6"/>
    </row>
    <row r="370" spans="1:5" x14ac:dyDescent="0.25">
      <c r="A370" s="5"/>
      <c r="B370" s="5"/>
      <c r="C370" s="5"/>
      <c r="D370" s="5"/>
      <c r="E370" s="6"/>
    </row>
    <row r="371" spans="1:5" x14ac:dyDescent="0.25">
      <c r="A371" s="5"/>
      <c r="B371" s="5"/>
      <c r="C371" s="5"/>
      <c r="D371" s="5"/>
      <c r="E371" s="6"/>
    </row>
    <row r="372" spans="1:5" x14ac:dyDescent="0.25">
      <c r="A372" s="5"/>
      <c r="B372" s="5"/>
      <c r="C372" s="5"/>
      <c r="D372" s="5"/>
      <c r="E372" s="6"/>
    </row>
    <row r="373" spans="1:5" x14ac:dyDescent="0.25">
      <c r="A373" s="5"/>
      <c r="B373" s="5"/>
      <c r="C373" s="5"/>
      <c r="D373" s="5"/>
      <c r="E373" s="6"/>
    </row>
    <row r="374" spans="1:5" x14ac:dyDescent="0.25">
      <c r="A374" s="5"/>
      <c r="B374" s="5"/>
      <c r="C374" s="5"/>
      <c r="D374" s="5"/>
      <c r="E374" s="6"/>
    </row>
    <row r="375" spans="1:5" x14ac:dyDescent="0.25">
      <c r="A375" s="5"/>
      <c r="B375" s="5"/>
      <c r="C375" s="5"/>
      <c r="D375" s="5"/>
      <c r="E375" s="6"/>
    </row>
    <row r="376" spans="1:5" x14ac:dyDescent="0.25">
      <c r="A376" s="5"/>
      <c r="B376" s="5"/>
      <c r="C376" s="5"/>
      <c r="D376" s="5"/>
      <c r="E376" s="6"/>
    </row>
    <row r="377" spans="1:5" x14ac:dyDescent="0.25">
      <c r="A377" s="5"/>
      <c r="B377" s="5"/>
      <c r="C377" s="5"/>
      <c r="D377" s="5"/>
      <c r="E377" s="6"/>
    </row>
    <row r="378" spans="1:5" x14ac:dyDescent="0.25">
      <c r="A378" s="5"/>
      <c r="B378" s="5"/>
      <c r="C378" s="5"/>
      <c r="D378" s="5"/>
      <c r="E378" s="6"/>
    </row>
    <row r="379" spans="1:5" x14ac:dyDescent="0.25">
      <c r="A379" s="5"/>
      <c r="B379" s="5"/>
      <c r="C379" s="5"/>
      <c r="D379" s="5"/>
      <c r="E379" s="6"/>
    </row>
    <row r="380" spans="1:5" x14ac:dyDescent="0.25">
      <c r="A380" s="5"/>
      <c r="B380" s="5"/>
      <c r="C380" s="5"/>
      <c r="D380" s="5"/>
      <c r="E380" s="6"/>
    </row>
    <row r="381" spans="1:5" x14ac:dyDescent="0.25">
      <c r="A381" s="5"/>
      <c r="B381" s="5"/>
      <c r="C381" s="5"/>
      <c r="D381" s="5"/>
      <c r="E381" s="6"/>
    </row>
    <row r="382" spans="1:5" x14ac:dyDescent="0.25">
      <c r="A382" s="5"/>
      <c r="B382" s="5"/>
      <c r="C382" s="5"/>
      <c r="D382" s="5"/>
      <c r="E382" s="6"/>
    </row>
    <row r="383" spans="1:5" x14ac:dyDescent="0.25">
      <c r="A383" s="5"/>
      <c r="B383" s="5"/>
      <c r="C383" s="5"/>
      <c r="D383" s="5"/>
      <c r="E383" s="6"/>
    </row>
    <row r="384" spans="1:5" x14ac:dyDescent="0.25">
      <c r="A384" s="5"/>
      <c r="B384" s="5"/>
      <c r="C384" s="5"/>
      <c r="D384" s="5"/>
      <c r="E384" s="6"/>
    </row>
    <row r="385" spans="1:5" x14ac:dyDescent="0.25">
      <c r="A385" s="5"/>
      <c r="B385" s="5"/>
      <c r="C385" s="5"/>
      <c r="D385" s="5"/>
      <c r="E385" s="6"/>
    </row>
    <row r="386" spans="1:5" x14ac:dyDescent="0.25">
      <c r="A386" s="5"/>
      <c r="B386" s="5"/>
      <c r="C386" s="5"/>
      <c r="D386" s="5"/>
      <c r="E386" s="6"/>
    </row>
    <row r="387" spans="1:5" x14ac:dyDescent="0.25">
      <c r="A387" s="5"/>
      <c r="B387" s="5"/>
      <c r="C387" s="5"/>
      <c r="D387" s="5"/>
      <c r="E387" s="6"/>
    </row>
    <row r="388" spans="1:5" x14ac:dyDescent="0.25">
      <c r="A388" s="5"/>
      <c r="B388" s="5"/>
      <c r="C388" s="5"/>
      <c r="D388" s="5"/>
      <c r="E388" s="6"/>
    </row>
    <row r="389" spans="1:5" x14ac:dyDescent="0.25">
      <c r="A389" s="5"/>
      <c r="B389" s="5"/>
      <c r="C389" s="5"/>
      <c r="D389" s="5"/>
      <c r="E389" s="6"/>
    </row>
    <row r="390" spans="1:5" x14ac:dyDescent="0.25">
      <c r="A390" s="5"/>
      <c r="B390" s="5"/>
      <c r="C390" s="5"/>
      <c r="D390" s="5"/>
      <c r="E390" s="6"/>
    </row>
    <row r="391" spans="1:5" x14ac:dyDescent="0.25">
      <c r="A391" s="5"/>
      <c r="B391" s="5"/>
      <c r="C391" s="5"/>
      <c r="D391" s="5"/>
      <c r="E391" s="6"/>
    </row>
    <row r="392" spans="1:5" x14ac:dyDescent="0.25">
      <c r="A392" s="5"/>
      <c r="B392" s="5"/>
      <c r="C392" s="5"/>
      <c r="D392" s="5"/>
      <c r="E392" s="6"/>
    </row>
    <row r="393" spans="1:5" x14ac:dyDescent="0.25">
      <c r="A393" s="5"/>
      <c r="B393" s="5"/>
      <c r="C393" s="5"/>
      <c r="D393" s="5"/>
      <c r="E393" s="6"/>
    </row>
    <row r="394" spans="1:5" x14ac:dyDescent="0.25">
      <c r="A394" s="5"/>
      <c r="B394" s="5"/>
      <c r="C394" s="5"/>
      <c r="D394" s="5"/>
      <c r="E394" s="6"/>
    </row>
    <row r="395" spans="1:5" x14ac:dyDescent="0.25">
      <c r="A395" s="5"/>
      <c r="B395" s="5"/>
      <c r="C395" s="5"/>
      <c r="D395" s="5"/>
      <c r="E395" s="6"/>
    </row>
    <row r="396" spans="1:5" x14ac:dyDescent="0.25">
      <c r="A396" s="5"/>
      <c r="B396" s="5"/>
      <c r="C396" s="5"/>
      <c r="D396" s="5"/>
      <c r="E396" s="6"/>
    </row>
    <row r="397" spans="1:5" x14ac:dyDescent="0.25">
      <c r="A397" s="5"/>
      <c r="B397" s="5"/>
      <c r="C397" s="5"/>
      <c r="D397" s="5"/>
      <c r="E397" s="6"/>
    </row>
    <row r="398" spans="1:5" x14ac:dyDescent="0.25">
      <c r="A398" s="5"/>
      <c r="B398" s="5"/>
      <c r="C398" s="5"/>
      <c r="D398" s="5"/>
      <c r="E398" s="6"/>
    </row>
    <row r="399" spans="1:5" x14ac:dyDescent="0.25">
      <c r="A399" s="5"/>
      <c r="B399" s="5"/>
      <c r="C399" s="5"/>
      <c r="D399" s="5"/>
      <c r="E399" s="6"/>
    </row>
    <row r="400" spans="1:5" x14ac:dyDescent="0.25">
      <c r="A400" s="5"/>
      <c r="B400" s="5"/>
      <c r="C400" s="5"/>
      <c r="D400" s="5"/>
      <c r="E400" s="6"/>
    </row>
    <row r="401" spans="1:5" x14ac:dyDescent="0.25">
      <c r="A401" s="5"/>
      <c r="B401" s="5"/>
      <c r="C401" s="5"/>
      <c r="D401" s="5"/>
      <c r="E401" s="6"/>
    </row>
    <row r="402" spans="1:5" x14ac:dyDescent="0.25">
      <c r="A402" s="5"/>
      <c r="B402" s="5"/>
      <c r="C402" s="5"/>
      <c r="D402" s="5"/>
      <c r="E402" s="6"/>
    </row>
    <row r="403" spans="1:5" x14ac:dyDescent="0.25">
      <c r="A403" s="5"/>
      <c r="B403" s="5"/>
      <c r="C403" s="5"/>
      <c r="D403" s="5"/>
      <c r="E403" s="6"/>
    </row>
    <row r="404" spans="1:5" x14ac:dyDescent="0.25">
      <c r="A404" s="5"/>
      <c r="B404" s="5"/>
      <c r="C404" s="5"/>
      <c r="D404" s="5"/>
      <c r="E404" s="6"/>
    </row>
    <row r="405" spans="1:5" x14ac:dyDescent="0.25">
      <c r="A405" s="5"/>
      <c r="B405" s="5"/>
      <c r="C405" s="5"/>
      <c r="D405" s="5"/>
      <c r="E405" s="6"/>
    </row>
    <row r="406" spans="1:5" x14ac:dyDescent="0.25">
      <c r="A406" s="5"/>
      <c r="B406" s="5"/>
      <c r="C406" s="5"/>
      <c r="D406" s="5"/>
      <c r="E406" s="6"/>
    </row>
    <row r="407" spans="1:5" x14ac:dyDescent="0.25">
      <c r="A407" s="5"/>
      <c r="B407" s="5"/>
      <c r="C407" s="5"/>
      <c r="D407" s="5"/>
      <c r="E407" s="6"/>
    </row>
    <row r="408" spans="1:5" x14ac:dyDescent="0.25">
      <c r="A408" s="5"/>
      <c r="B408" s="5"/>
      <c r="C408" s="5"/>
      <c r="D408" s="5"/>
      <c r="E408" s="6"/>
    </row>
    <row r="409" spans="1:5" x14ac:dyDescent="0.25">
      <c r="A409" s="5"/>
      <c r="B409" s="5"/>
      <c r="C409" s="5"/>
      <c r="D409" s="5"/>
      <c r="E409" s="6"/>
    </row>
    <row r="410" spans="1:5" x14ac:dyDescent="0.25">
      <c r="A410" s="5"/>
      <c r="B410" s="5"/>
      <c r="C410" s="5"/>
      <c r="D410" s="5"/>
      <c r="E410" s="6"/>
    </row>
    <row r="411" spans="1:5" x14ac:dyDescent="0.25">
      <c r="A411" s="5"/>
      <c r="B411" s="5"/>
      <c r="C411" s="5"/>
      <c r="D411" s="5"/>
      <c r="E411" s="6"/>
    </row>
    <row r="412" spans="1:5" x14ac:dyDescent="0.25">
      <c r="A412" s="5"/>
      <c r="B412" s="5"/>
      <c r="C412" s="5"/>
      <c r="D412" s="5"/>
      <c r="E412" s="6"/>
    </row>
    <row r="413" spans="1:5" x14ac:dyDescent="0.25">
      <c r="A413" s="5"/>
      <c r="B413" s="5"/>
      <c r="C413" s="5"/>
      <c r="D413" s="5"/>
      <c r="E413" s="6"/>
    </row>
    <row r="414" spans="1:5" x14ac:dyDescent="0.25">
      <c r="A414" s="5"/>
      <c r="B414" s="5"/>
      <c r="C414" s="5"/>
      <c r="D414" s="5"/>
      <c r="E414" s="6"/>
    </row>
    <row r="415" spans="1:5" x14ac:dyDescent="0.25">
      <c r="A415" s="5"/>
      <c r="B415" s="5"/>
      <c r="C415" s="5"/>
      <c r="D415" s="5"/>
      <c r="E415" s="6"/>
    </row>
    <row r="416" spans="1:5" x14ac:dyDescent="0.25">
      <c r="A416" s="5"/>
      <c r="B416" s="5"/>
      <c r="C416" s="5"/>
      <c r="D416" s="5"/>
      <c r="E416" s="6"/>
    </row>
    <row r="417" spans="1:5" x14ac:dyDescent="0.25">
      <c r="A417" s="5"/>
      <c r="B417" s="5"/>
      <c r="C417" s="5"/>
      <c r="D417" s="5"/>
      <c r="E417" s="6"/>
    </row>
    <row r="418" spans="1:5" x14ac:dyDescent="0.25">
      <c r="A418" s="5"/>
      <c r="B418" s="5"/>
      <c r="C418" s="5"/>
      <c r="D418" s="5"/>
      <c r="E418" s="6"/>
    </row>
    <row r="419" spans="1:5" x14ac:dyDescent="0.25">
      <c r="A419" s="5"/>
      <c r="B419" s="5"/>
      <c r="C419" s="5"/>
      <c r="D419" s="5"/>
      <c r="E419" s="6"/>
    </row>
    <row r="420" spans="1:5" x14ac:dyDescent="0.25">
      <c r="A420" s="5"/>
      <c r="B420" s="5"/>
      <c r="C420" s="5"/>
      <c r="D420" s="5"/>
      <c r="E420" s="6"/>
    </row>
    <row r="421" spans="1:5" x14ac:dyDescent="0.25">
      <c r="A421" s="5"/>
      <c r="B421" s="5"/>
      <c r="C421" s="5"/>
      <c r="D421" s="5"/>
      <c r="E421" s="6"/>
    </row>
    <row r="422" spans="1:5" x14ac:dyDescent="0.25">
      <c r="A422" s="5"/>
      <c r="B422" s="5"/>
      <c r="C422" s="5"/>
      <c r="D422" s="5"/>
      <c r="E422" s="6"/>
    </row>
    <row r="423" spans="1:5" x14ac:dyDescent="0.25">
      <c r="A423" s="5"/>
      <c r="B423" s="5"/>
      <c r="C423" s="5"/>
      <c r="D423" s="5"/>
      <c r="E423" s="6"/>
    </row>
    <row r="424" spans="1:5" x14ac:dyDescent="0.25">
      <c r="A424" s="5"/>
      <c r="B424" s="5"/>
      <c r="C424" s="5"/>
      <c r="D424" s="5"/>
      <c r="E424" s="6"/>
    </row>
    <row r="425" spans="1:5" x14ac:dyDescent="0.25">
      <c r="A425" s="5"/>
      <c r="B425" s="5"/>
      <c r="C425" s="5"/>
      <c r="D425" s="5"/>
      <c r="E425" s="6"/>
    </row>
    <row r="426" spans="1:5" x14ac:dyDescent="0.25">
      <c r="A426" s="5"/>
      <c r="B426" s="5"/>
      <c r="C426" s="5"/>
      <c r="D426" s="5"/>
      <c r="E426" s="6"/>
    </row>
    <row r="427" spans="1:5" x14ac:dyDescent="0.25">
      <c r="A427" s="5"/>
      <c r="B427" s="5"/>
      <c r="C427" s="5"/>
      <c r="D427" s="5"/>
      <c r="E427" s="6"/>
    </row>
    <row r="428" spans="1:5" x14ac:dyDescent="0.25">
      <c r="A428" s="5"/>
      <c r="B428" s="5"/>
      <c r="C428" s="5"/>
      <c r="D428" s="5"/>
      <c r="E428" s="6"/>
    </row>
    <row r="429" spans="1:5" x14ac:dyDescent="0.25">
      <c r="A429" s="5"/>
      <c r="B429" s="5"/>
      <c r="C429" s="5"/>
      <c r="D429" s="5"/>
      <c r="E429" s="6"/>
    </row>
    <row r="430" spans="1:5" x14ac:dyDescent="0.25">
      <c r="A430" s="5"/>
      <c r="B430" s="5"/>
      <c r="C430" s="5"/>
      <c r="D430" s="5"/>
      <c r="E430" s="6"/>
    </row>
    <row r="431" spans="1:5" x14ac:dyDescent="0.25">
      <c r="A431" s="5"/>
      <c r="B431" s="5"/>
      <c r="C431" s="5"/>
      <c r="D431" s="5"/>
      <c r="E431" s="6"/>
    </row>
    <row r="432" spans="1:5" x14ac:dyDescent="0.25">
      <c r="A432" s="5"/>
      <c r="B432" s="5"/>
      <c r="C432" s="5"/>
      <c r="D432" s="5"/>
      <c r="E432" s="6"/>
    </row>
    <row r="433" spans="1:5" x14ac:dyDescent="0.25">
      <c r="A433" s="5"/>
      <c r="B433" s="5"/>
      <c r="C433" s="5"/>
      <c r="D433" s="5"/>
      <c r="E433" s="6"/>
    </row>
    <row r="434" spans="1:5" x14ac:dyDescent="0.25">
      <c r="A434" s="5"/>
      <c r="B434" s="5"/>
      <c r="C434" s="5"/>
      <c r="D434" s="5"/>
      <c r="E434" s="6"/>
    </row>
    <row r="435" spans="1:5" x14ac:dyDescent="0.25">
      <c r="A435" s="5"/>
      <c r="B435" s="5"/>
      <c r="C435" s="5"/>
      <c r="D435" s="5"/>
      <c r="E435" s="6"/>
    </row>
    <row r="436" spans="1:5" x14ac:dyDescent="0.25">
      <c r="A436" s="5"/>
      <c r="B436" s="5"/>
      <c r="C436" s="5"/>
      <c r="D436" s="5"/>
      <c r="E436" s="6"/>
    </row>
    <row r="437" spans="1:5" x14ac:dyDescent="0.25">
      <c r="A437" s="5"/>
      <c r="B437" s="5"/>
      <c r="C437" s="5"/>
      <c r="D437" s="5"/>
      <c r="E437" s="6"/>
    </row>
    <row r="438" spans="1:5" x14ac:dyDescent="0.25">
      <c r="A438" s="5"/>
      <c r="B438" s="5"/>
      <c r="C438" s="5"/>
      <c r="D438" s="5"/>
      <c r="E438" s="6"/>
    </row>
    <row r="439" spans="1:5" x14ac:dyDescent="0.25">
      <c r="A439" s="5"/>
      <c r="B439" s="5"/>
      <c r="C439" s="5"/>
      <c r="D439" s="5"/>
      <c r="E439" s="6"/>
    </row>
    <row r="440" spans="1:5" x14ac:dyDescent="0.25">
      <c r="A440" s="5"/>
      <c r="B440" s="5"/>
      <c r="C440" s="5"/>
      <c r="D440" s="5"/>
      <c r="E440" s="6"/>
    </row>
    <row r="441" spans="1:5" x14ac:dyDescent="0.25">
      <c r="A441" s="5"/>
      <c r="B441" s="5"/>
      <c r="C441" s="5"/>
      <c r="D441" s="5"/>
      <c r="E441" s="6"/>
    </row>
    <row r="442" spans="1:5" x14ac:dyDescent="0.25">
      <c r="A442" s="5"/>
      <c r="B442" s="5"/>
      <c r="C442" s="5"/>
      <c r="D442" s="5"/>
      <c r="E442" s="6"/>
    </row>
    <row r="443" spans="1:5" x14ac:dyDescent="0.25">
      <c r="A443" s="5"/>
      <c r="B443" s="5"/>
      <c r="C443" s="5"/>
      <c r="D443" s="5"/>
      <c r="E443" s="6"/>
    </row>
    <row r="444" spans="1:5" x14ac:dyDescent="0.25">
      <c r="A444" s="5"/>
      <c r="B444" s="5"/>
      <c r="C444" s="5"/>
      <c r="D444" s="5"/>
      <c r="E444" s="6"/>
    </row>
    <row r="445" spans="1:5" x14ac:dyDescent="0.25">
      <c r="A445" s="5"/>
      <c r="B445" s="5"/>
      <c r="C445" s="5"/>
      <c r="D445" s="5"/>
      <c r="E445" s="6"/>
    </row>
    <row r="446" spans="1:5" x14ac:dyDescent="0.25">
      <c r="A446" s="5"/>
      <c r="B446" s="5"/>
      <c r="C446" s="5"/>
      <c r="D446" s="5"/>
      <c r="E446" s="6"/>
    </row>
    <row r="447" spans="1:5" x14ac:dyDescent="0.25">
      <c r="A447" s="5"/>
      <c r="B447" s="5"/>
      <c r="C447" s="5"/>
      <c r="D447" s="5"/>
      <c r="E447" s="6"/>
    </row>
    <row r="448" spans="1:5" x14ac:dyDescent="0.25">
      <c r="A448" s="5"/>
      <c r="B448" s="5"/>
      <c r="C448" s="5"/>
      <c r="D448" s="5"/>
      <c r="E448" s="6"/>
    </row>
    <row r="449" spans="1:5" x14ac:dyDescent="0.25">
      <c r="A449" s="5"/>
      <c r="B449" s="5"/>
      <c r="C449" s="5"/>
      <c r="D449" s="5"/>
      <c r="E449" s="6"/>
    </row>
    <row r="450" spans="1:5" x14ac:dyDescent="0.25">
      <c r="A450" s="5"/>
      <c r="B450" s="5"/>
      <c r="C450" s="5"/>
      <c r="D450" s="5"/>
      <c r="E450" s="6"/>
    </row>
    <row r="451" spans="1:5" x14ac:dyDescent="0.25">
      <c r="A451" s="5"/>
      <c r="B451" s="5"/>
      <c r="C451" s="5"/>
      <c r="D451" s="5"/>
      <c r="E451" s="6"/>
    </row>
    <row r="452" spans="1:5" x14ac:dyDescent="0.25">
      <c r="A452" s="5"/>
      <c r="B452" s="5"/>
      <c r="C452" s="5"/>
      <c r="D452" s="5"/>
      <c r="E452" s="6"/>
    </row>
    <row r="453" spans="1:5" x14ac:dyDescent="0.25">
      <c r="A453" s="5"/>
      <c r="B453" s="5"/>
      <c r="C453" s="5"/>
      <c r="D453" s="5"/>
      <c r="E453" s="6"/>
    </row>
    <row r="454" spans="1:5" x14ac:dyDescent="0.25">
      <c r="A454" s="5"/>
      <c r="B454" s="5"/>
      <c r="C454" s="5"/>
      <c r="D454" s="5"/>
      <c r="E454" s="6"/>
    </row>
    <row r="455" spans="1:5" x14ac:dyDescent="0.25">
      <c r="A455" s="5"/>
      <c r="B455" s="5"/>
      <c r="C455" s="5"/>
      <c r="D455" s="5"/>
      <c r="E455" s="6"/>
    </row>
    <row r="456" spans="1:5" x14ac:dyDescent="0.25">
      <c r="A456" s="5"/>
      <c r="B456" s="5"/>
      <c r="C456" s="5"/>
      <c r="D456" s="5"/>
      <c r="E456" s="6"/>
    </row>
    <row r="457" spans="1:5" x14ac:dyDescent="0.25">
      <c r="A457" s="5"/>
      <c r="B457" s="5"/>
      <c r="C457" s="5"/>
      <c r="D457" s="5"/>
      <c r="E457" s="6"/>
    </row>
    <row r="458" spans="1:5" x14ac:dyDescent="0.25">
      <c r="A458" s="5"/>
      <c r="B458" s="5"/>
      <c r="C458" s="5"/>
      <c r="D458" s="5"/>
      <c r="E458" s="6"/>
    </row>
    <row r="459" spans="1:5" x14ac:dyDescent="0.25">
      <c r="A459" s="5"/>
      <c r="B459" s="5"/>
      <c r="C459" s="5"/>
      <c r="D459" s="5"/>
      <c r="E459" s="6"/>
    </row>
    <row r="460" spans="1:5" x14ac:dyDescent="0.25">
      <c r="A460" s="5"/>
      <c r="B460" s="5"/>
      <c r="C460" s="5"/>
      <c r="D460" s="5"/>
      <c r="E460" s="6"/>
    </row>
    <row r="461" spans="1:5" x14ac:dyDescent="0.25">
      <c r="A461" s="5"/>
      <c r="B461" s="5"/>
      <c r="C461" s="5"/>
      <c r="D461" s="5"/>
      <c r="E461" s="6"/>
    </row>
    <row r="462" spans="1:5" x14ac:dyDescent="0.25">
      <c r="A462" s="5"/>
      <c r="B462" s="5"/>
      <c r="C462" s="5"/>
      <c r="D462" s="5"/>
      <c r="E462" s="6"/>
    </row>
    <row r="463" spans="1:5" x14ac:dyDescent="0.25">
      <c r="A463" s="5"/>
      <c r="B463" s="5"/>
      <c r="C463" s="5"/>
      <c r="D463" s="5"/>
      <c r="E463" s="6"/>
    </row>
    <row r="464" spans="1:5" x14ac:dyDescent="0.25">
      <c r="A464" s="5"/>
      <c r="B464" s="5"/>
      <c r="C464" s="5"/>
      <c r="D464" s="5"/>
      <c r="E464" s="6"/>
    </row>
    <row r="465" spans="1:5" x14ac:dyDescent="0.25">
      <c r="A465" s="5"/>
      <c r="B465" s="5"/>
      <c r="C465" s="5"/>
      <c r="D465" s="5"/>
      <c r="E465" s="6"/>
    </row>
    <row r="466" spans="1:5" x14ac:dyDescent="0.25">
      <c r="A466" s="5"/>
      <c r="B466" s="5"/>
      <c r="C466" s="5"/>
      <c r="D466" s="5"/>
      <c r="E466" s="6"/>
    </row>
    <row r="467" spans="1:5" x14ac:dyDescent="0.25">
      <c r="A467" s="5"/>
      <c r="B467" s="5"/>
      <c r="C467" s="5"/>
      <c r="D467" s="5"/>
      <c r="E467" s="6"/>
    </row>
    <row r="468" spans="1:5" x14ac:dyDescent="0.25">
      <c r="A468" s="5"/>
      <c r="B468" s="5"/>
      <c r="C468" s="5"/>
      <c r="D468" s="5"/>
      <c r="E468" s="6"/>
    </row>
    <row r="469" spans="1:5" x14ac:dyDescent="0.25">
      <c r="A469" s="5"/>
      <c r="B469" s="5"/>
      <c r="C469" s="5"/>
      <c r="D469" s="5"/>
      <c r="E469" s="6"/>
    </row>
    <row r="470" spans="1:5" x14ac:dyDescent="0.25">
      <c r="A470" s="5"/>
      <c r="B470" s="5"/>
      <c r="C470" s="5"/>
      <c r="D470" s="5"/>
      <c r="E470" s="6"/>
    </row>
    <row r="471" spans="1:5" x14ac:dyDescent="0.25">
      <c r="A471" s="5"/>
      <c r="B471" s="5"/>
      <c r="C471" s="5"/>
      <c r="D471" s="5"/>
      <c r="E471" s="6"/>
    </row>
    <row r="472" spans="1:5" x14ac:dyDescent="0.25">
      <c r="A472" s="5"/>
      <c r="B472" s="5"/>
      <c r="C472" s="5"/>
      <c r="D472" s="5"/>
      <c r="E472" s="6"/>
    </row>
    <row r="473" spans="1:5" x14ac:dyDescent="0.25">
      <c r="A473" s="5"/>
      <c r="B473" s="5"/>
      <c r="C473" s="5"/>
      <c r="D473" s="5"/>
      <c r="E473" s="6"/>
    </row>
    <row r="474" spans="1:5" x14ac:dyDescent="0.25">
      <c r="A474" s="5"/>
      <c r="B474" s="5"/>
      <c r="C474" s="5"/>
      <c r="D474" s="5"/>
      <c r="E474" s="6"/>
    </row>
    <row r="475" spans="1:5" x14ac:dyDescent="0.25">
      <c r="A475" s="5"/>
      <c r="B475" s="5"/>
      <c r="C475" s="5"/>
      <c r="D475" s="5"/>
      <c r="E475" s="6"/>
    </row>
    <row r="476" spans="1:5" x14ac:dyDescent="0.25">
      <c r="A476" s="5"/>
      <c r="B476" s="5"/>
      <c r="C476" s="5"/>
      <c r="D476" s="5"/>
      <c r="E476" s="6"/>
    </row>
    <row r="477" spans="1:5" x14ac:dyDescent="0.25">
      <c r="A477" s="5"/>
      <c r="B477" s="5"/>
      <c r="C477" s="5"/>
      <c r="D477" s="5"/>
      <c r="E477" s="6"/>
    </row>
    <row r="478" spans="1:5" x14ac:dyDescent="0.25">
      <c r="A478" s="5"/>
      <c r="B478" s="5"/>
      <c r="C478" s="5"/>
      <c r="D478" s="5"/>
      <c r="E478" s="6"/>
    </row>
    <row r="479" spans="1:5" x14ac:dyDescent="0.25">
      <c r="A479" s="5"/>
      <c r="B479" s="5"/>
      <c r="C479" s="5"/>
      <c r="D479" s="5"/>
      <c r="E479" s="6"/>
    </row>
    <row r="480" spans="1:5" x14ac:dyDescent="0.25">
      <c r="A480" s="5"/>
      <c r="B480" s="5"/>
      <c r="C480" s="5"/>
      <c r="D480" s="5"/>
      <c r="E480" s="6"/>
    </row>
    <row r="481" spans="1:5" x14ac:dyDescent="0.25">
      <c r="A481" s="5"/>
      <c r="B481" s="5"/>
      <c r="C481" s="5"/>
      <c r="D481" s="5"/>
      <c r="E481" s="6"/>
    </row>
    <row r="482" spans="1:5" x14ac:dyDescent="0.25">
      <c r="A482" s="5"/>
      <c r="B482" s="5"/>
      <c r="C482" s="5"/>
      <c r="D482" s="5"/>
      <c r="E482" s="6"/>
    </row>
    <row r="483" spans="1:5" x14ac:dyDescent="0.25">
      <c r="A483" s="5"/>
      <c r="B483" s="5"/>
      <c r="C483" s="5"/>
      <c r="D483" s="5"/>
      <c r="E483" s="6"/>
    </row>
    <row r="484" spans="1:5" x14ac:dyDescent="0.25">
      <c r="A484" s="5"/>
      <c r="B484" s="5"/>
      <c r="C484" s="5"/>
      <c r="D484" s="5"/>
      <c r="E484" s="6"/>
    </row>
    <row r="485" spans="1:5" x14ac:dyDescent="0.25">
      <c r="A485" s="5"/>
      <c r="B485" s="5"/>
      <c r="C485" s="5"/>
      <c r="D485" s="5"/>
      <c r="E485" s="6"/>
    </row>
    <row r="486" spans="1:5" x14ac:dyDescent="0.25">
      <c r="A486" s="5"/>
      <c r="B486" s="5"/>
      <c r="C486" s="5"/>
      <c r="D486" s="5"/>
      <c r="E486" s="6"/>
    </row>
    <row r="487" spans="1:5" x14ac:dyDescent="0.25">
      <c r="A487" s="5"/>
      <c r="B487" s="5"/>
      <c r="C487" s="5"/>
      <c r="D487" s="5"/>
      <c r="E487" s="6"/>
    </row>
    <row r="488" spans="1:5" x14ac:dyDescent="0.25">
      <c r="A488" s="5"/>
      <c r="B488" s="5"/>
      <c r="C488" s="5"/>
      <c r="D488" s="5"/>
      <c r="E488" s="6"/>
    </row>
    <row r="489" spans="1:5" x14ac:dyDescent="0.25">
      <c r="A489" s="5"/>
      <c r="B489" s="5"/>
      <c r="C489" s="5"/>
      <c r="D489" s="5"/>
      <c r="E489" s="6"/>
    </row>
    <row r="490" spans="1:5" x14ac:dyDescent="0.25">
      <c r="A490" s="5"/>
      <c r="B490" s="5"/>
      <c r="C490" s="5"/>
      <c r="D490" s="5"/>
      <c r="E490" s="6"/>
    </row>
    <row r="491" spans="1:5" x14ac:dyDescent="0.25">
      <c r="A491" s="5"/>
      <c r="B491" s="5"/>
      <c r="C491" s="5"/>
      <c r="D491" s="5"/>
      <c r="E491" s="6"/>
    </row>
    <row r="492" spans="1:5" x14ac:dyDescent="0.25">
      <c r="A492" s="5"/>
      <c r="B492" s="5"/>
      <c r="C492" s="5"/>
      <c r="D492" s="5"/>
      <c r="E492" s="6"/>
    </row>
    <row r="493" spans="1:5" x14ac:dyDescent="0.25">
      <c r="A493" s="5"/>
      <c r="B493" s="5"/>
      <c r="C493" s="5"/>
      <c r="D493" s="5"/>
      <c r="E493" s="6"/>
    </row>
    <row r="494" spans="1:5" x14ac:dyDescent="0.25">
      <c r="A494" s="5"/>
      <c r="B494" s="5"/>
      <c r="C494" s="5"/>
      <c r="D494" s="5"/>
      <c r="E494" s="6"/>
    </row>
    <row r="495" spans="1:5" x14ac:dyDescent="0.25">
      <c r="A495" s="5"/>
      <c r="B495" s="5"/>
      <c r="C495" s="5"/>
      <c r="D495" s="5"/>
      <c r="E495" s="6"/>
    </row>
    <row r="496" spans="1:5" x14ac:dyDescent="0.25">
      <c r="A496" s="5"/>
      <c r="B496" s="5"/>
      <c r="C496" s="5"/>
      <c r="D496" s="5"/>
      <c r="E496" s="6"/>
    </row>
    <row r="497" spans="1:5" x14ac:dyDescent="0.25">
      <c r="A497" s="5"/>
      <c r="B497" s="5"/>
      <c r="C497" s="5"/>
      <c r="D497" s="5"/>
      <c r="E497" s="6"/>
    </row>
    <row r="498" spans="1:5" x14ac:dyDescent="0.25">
      <c r="A498" s="5"/>
      <c r="B498" s="5"/>
      <c r="C498" s="5"/>
      <c r="D498" s="5"/>
      <c r="E498" s="6"/>
    </row>
    <row r="499" spans="1:5" x14ac:dyDescent="0.25">
      <c r="A499" s="5"/>
      <c r="B499" s="5"/>
      <c r="C499" s="5"/>
      <c r="D499" s="5"/>
      <c r="E499" s="6"/>
    </row>
    <row r="500" spans="1:5" x14ac:dyDescent="0.25">
      <c r="A500" s="5"/>
      <c r="B500" s="5"/>
      <c r="C500" s="5"/>
      <c r="D500" s="5"/>
      <c r="E500" s="6"/>
    </row>
    <row r="501" spans="1:5" x14ac:dyDescent="0.25">
      <c r="A501" s="5"/>
      <c r="B501" s="5"/>
      <c r="C501" s="5"/>
      <c r="D501" s="5"/>
      <c r="E501" s="6"/>
    </row>
    <row r="502" spans="1:5" x14ac:dyDescent="0.25">
      <c r="A502" s="5"/>
      <c r="B502" s="5"/>
      <c r="C502" s="5"/>
      <c r="D502" s="5"/>
      <c r="E502" s="6"/>
    </row>
    <row r="503" spans="1:5" x14ac:dyDescent="0.25">
      <c r="A503" s="5"/>
      <c r="B503" s="5"/>
      <c r="C503" s="5"/>
      <c r="D503" s="5"/>
      <c r="E503" s="6"/>
    </row>
    <row r="504" spans="1:5" x14ac:dyDescent="0.25">
      <c r="A504" s="5"/>
      <c r="B504" s="5"/>
      <c r="C504" s="5"/>
      <c r="D504" s="5"/>
      <c r="E504" s="6"/>
    </row>
    <row r="505" spans="1:5" x14ac:dyDescent="0.25">
      <c r="A505" s="5"/>
      <c r="B505" s="5"/>
      <c r="C505" s="5"/>
      <c r="D505" s="5"/>
      <c r="E505" s="6"/>
    </row>
    <row r="506" spans="1:5" x14ac:dyDescent="0.25">
      <c r="A506" s="5"/>
      <c r="B506" s="5"/>
      <c r="C506" s="5"/>
      <c r="D506" s="5"/>
      <c r="E506" s="6"/>
    </row>
    <row r="507" spans="1:5" x14ac:dyDescent="0.25">
      <c r="A507" s="5"/>
      <c r="B507" s="5"/>
      <c r="C507" s="5"/>
      <c r="D507" s="5"/>
      <c r="E507" s="6"/>
    </row>
    <row r="508" spans="1:5" x14ac:dyDescent="0.25">
      <c r="A508" s="5"/>
      <c r="B508" s="5"/>
      <c r="C508" s="5"/>
      <c r="D508" s="5"/>
      <c r="E508" s="6"/>
    </row>
    <row r="509" spans="1:5" x14ac:dyDescent="0.25">
      <c r="A509" s="5"/>
      <c r="B509" s="5"/>
      <c r="C509" s="5"/>
      <c r="D509" s="5"/>
      <c r="E509" s="6"/>
    </row>
    <row r="510" spans="1:5" x14ac:dyDescent="0.25">
      <c r="A510" s="5"/>
      <c r="B510" s="5"/>
      <c r="C510" s="5"/>
      <c r="D510" s="5"/>
      <c r="E510" s="6"/>
    </row>
    <row r="511" spans="1:5" x14ac:dyDescent="0.25">
      <c r="A511" s="5"/>
      <c r="B511" s="5"/>
      <c r="C511" s="5"/>
      <c r="D511" s="5"/>
      <c r="E511" s="6"/>
    </row>
    <row r="512" spans="1:5" x14ac:dyDescent="0.25">
      <c r="A512" s="5"/>
      <c r="B512" s="5"/>
      <c r="C512" s="5"/>
      <c r="D512" s="5"/>
      <c r="E512" s="6"/>
    </row>
    <row r="513" spans="1:5" x14ac:dyDescent="0.25">
      <c r="A513" s="5"/>
      <c r="B513" s="5"/>
      <c r="C513" s="5"/>
      <c r="D513" s="5"/>
      <c r="E513" s="6"/>
    </row>
    <row r="514" spans="1:5" x14ac:dyDescent="0.25">
      <c r="A514" s="5"/>
      <c r="B514" s="5"/>
      <c r="C514" s="5"/>
      <c r="D514" s="5"/>
      <c r="E514" s="6"/>
    </row>
  </sheetData>
  <sheetProtection algorithmName="SHA-512" hashValue="d3j+EWcbi38CEJ+7uQdU2Uqbb7iJmFd7xEPpKB9niOR+xmfBIsjfWgx08yDQuJXVgiaqnjGeQA0t06w5P/OT9A==" saltValue="4yo/zo7hxDAFqQfLtO9V4w==" spinCount="100000" sheet="1" objects="1" scenarios="1"/>
  <hyperlinks>
    <hyperlink ref="A2" r:id="rId1" display="http://стройэксперт.com/fanera-fk"/>
    <hyperlink ref="A11" r:id="rId2" display="http://стройэксперт.com/fanera-fk"/>
    <hyperlink ref="A20" r:id="rId3" display="http://стройэксперт.com/osb-3-osb"/>
  </hyperlinks>
  <pageMargins left="0.7" right="0.7" top="0.75" bottom="0.75" header="0.3" footer="0.3"/>
  <pageSetup paperSize="9" orientation="landscape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C000"/>
  </sheetPr>
  <dimension ref="A1:BH500"/>
  <sheetViews>
    <sheetView workbookViewId="0">
      <selection activeCell="G7" sqref="G7"/>
    </sheetView>
  </sheetViews>
  <sheetFormatPr defaultColWidth="9" defaultRowHeight="15" customHeight="1" x14ac:dyDescent="0.25"/>
  <cols>
    <col min="1" max="1" width="46.140625" style="39" customWidth="1"/>
    <col min="2" max="2" width="13.42578125" style="39" customWidth="1"/>
    <col min="3" max="4" width="12.7109375" style="39" customWidth="1"/>
    <col min="5" max="5" width="12.5703125" style="39" hidden="1" customWidth="1"/>
    <col min="6" max="6" width="8.7109375" style="39" customWidth="1"/>
    <col min="7" max="249" width="17" style="39" customWidth="1"/>
    <col min="250" max="16384" width="9" style="39"/>
  </cols>
  <sheetData>
    <row r="1" spans="1:60" ht="27.75" customHeight="1" x14ac:dyDescent="0.25">
      <c r="A1" s="36"/>
      <c r="B1" s="37" t="s">
        <v>7</v>
      </c>
      <c r="C1" s="38" t="s">
        <v>481</v>
      </c>
      <c r="D1" s="38" t="s">
        <v>2</v>
      </c>
      <c r="E1" s="137" t="s">
        <v>6</v>
      </c>
    </row>
    <row r="2" spans="1:60" ht="15.75" x14ac:dyDescent="0.25">
      <c r="A2" s="272" t="str">
        <f>HYPERLINK("http://стройэксперт.com/gipsokarton-vlagostojkij","Гипсокартон Волма")</f>
        <v>Гипсокартон Волма</v>
      </c>
      <c r="B2" s="41" t="s">
        <v>39</v>
      </c>
      <c r="C2" s="42" t="s">
        <v>133</v>
      </c>
      <c r="D2" s="42" t="s">
        <v>41</v>
      </c>
      <c r="E2" s="42" t="s">
        <v>138</v>
      </c>
    </row>
    <row r="3" spans="1:60" ht="30" customHeight="1" x14ac:dyDescent="0.25">
      <c r="A3" s="43" t="s">
        <v>61</v>
      </c>
      <c r="B3" s="24">
        <f>E3+10</f>
        <v>185</v>
      </c>
      <c r="C3" s="25">
        <f>E3+E3*11%</f>
        <v>194.25</v>
      </c>
      <c r="D3" s="138">
        <f>B3+B3*15%</f>
        <v>212.75</v>
      </c>
      <c r="E3" s="55">
        <v>175</v>
      </c>
    </row>
    <row r="4" spans="1:60" ht="30" customHeight="1" x14ac:dyDescent="0.25">
      <c r="A4" s="43" t="s">
        <v>62</v>
      </c>
      <c r="B4" s="24">
        <f>E4+10</f>
        <v>217</v>
      </c>
      <c r="C4" s="25">
        <f>E4+E4*11%</f>
        <v>229.77</v>
      </c>
      <c r="D4" s="138">
        <f t="shared" ref="D4:D11" si="0">B4+B4*15%</f>
        <v>249.55</v>
      </c>
      <c r="E4" s="55">
        <v>207</v>
      </c>
    </row>
    <row r="5" spans="1:60" ht="30" customHeight="1" x14ac:dyDescent="0.25">
      <c r="A5" s="43" t="s">
        <v>66</v>
      </c>
      <c r="B5" s="24">
        <f>E5+10</f>
        <v>235</v>
      </c>
      <c r="C5" s="25">
        <f>E5+E5*11%</f>
        <v>249.75</v>
      </c>
      <c r="D5" s="138">
        <f>B5+B5*15%</f>
        <v>270.25</v>
      </c>
      <c r="E5" s="55">
        <v>225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 s="45" customFormat="1" ht="30" customHeight="1" x14ac:dyDescent="0.25">
      <c r="A6" s="48" t="s">
        <v>67</v>
      </c>
      <c r="B6" s="139">
        <f>E6+10</f>
        <v>280</v>
      </c>
      <c r="C6" s="139">
        <f>E6+E6*11%</f>
        <v>299.7</v>
      </c>
      <c r="D6" s="140">
        <f>B6+B6*15%</f>
        <v>322</v>
      </c>
      <c r="E6" s="55">
        <v>270</v>
      </c>
    </row>
    <row r="7" spans="1:60" ht="15.75" x14ac:dyDescent="0.25">
      <c r="A7" s="272" t="str">
        <f>HYPERLINK("http://стройэксперт.com/gipsokarton-vlagostojkij","Гипсокартон Кнауф")</f>
        <v>Гипсокартон Кнауф</v>
      </c>
      <c r="B7" s="41" t="s">
        <v>39</v>
      </c>
      <c r="C7" s="42" t="s">
        <v>133</v>
      </c>
      <c r="D7" s="141" t="s">
        <v>41</v>
      </c>
      <c r="E7" s="120" t="s">
        <v>138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 ht="30" customHeight="1" x14ac:dyDescent="0.25">
      <c r="A8" s="43" t="s">
        <v>63</v>
      </c>
      <c r="B8" s="24">
        <f>E8+10</f>
        <v>235</v>
      </c>
      <c r="C8" s="25">
        <f>E8+E8*11%</f>
        <v>249.75</v>
      </c>
      <c r="D8" s="138">
        <f>B8+B8*15%</f>
        <v>270.25</v>
      </c>
      <c r="E8" s="55">
        <v>225</v>
      </c>
    </row>
    <row r="9" spans="1:60" s="51" customFormat="1" ht="30" customHeight="1" x14ac:dyDescent="0.25">
      <c r="A9" s="48" t="s">
        <v>64</v>
      </c>
      <c r="B9" s="139">
        <f>E9+10</f>
        <v>254</v>
      </c>
      <c r="C9" s="139">
        <f>E9+E9*11%</f>
        <v>270.83999999999997</v>
      </c>
      <c r="D9" s="140">
        <f>B9+B9*15%</f>
        <v>292.10000000000002</v>
      </c>
      <c r="E9" s="55">
        <v>244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</row>
    <row r="10" spans="1:60" ht="30" customHeight="1" x14ac:dyDescent="0.25">
      <c r="A10" s="43" t="s">
        <v>68</v>
      </c>
      <c r="B10" s="24">
        <f>E10+10</f>
        <v>350</v>
      </c>
      <c r="C10" s="25">
        <f>E10+E10*11%</f>
        <v>377.4</v>
      </c>
      <c r="D10" s="138">
        <f t="shared" si="0"/>
        <v>402.5</v>
      </c>
      <c r="E10" s="55">
        <v>340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</row>
    <row r="11" spans="1:60" s="51" customFormat="1" ht="30" customHeight="1" x14ac:dyDescent="0.25">
      <c r="A11" s="48" t="s">
        <v>69</v>
      </c>
      <c r="B11" s="139">
        <f>E11+10</f>
        <v>360</v>
      </c>
      <c r="C11" s="139">
        <f>E11+E11*11%</f>
        <v>388.5</v>
      </c>
      <c r="D11" s="140">
        <f t="shared" si="0"/>
        <v>414</v>
      </c>
      <c r="E11" s="55">
        <v>350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60" ht="15.75" x14ac:dyDescent="0.25">
      <c r="A12" s="272" t="str">
        <f>HYPERLINK("http://стройэксперт.com/gipsokarton-vlagostojkij","Гипсокартон ОГНЕСТОЙКИЙ")</f>
        <v>Гипсокартон ОГНЕСТОЙКИЙ</v>
      </c>
      <c r="B12" s="41" t="s">
        <v>39</v>
      </c>
      <c r="C12" s="42" t="s">
        <v>133</v>
      </c>
      <c r="D12" s="141" t="s">
        <v>41</v>
      </c>
      <c r="E12" s="120" t="s">
        <v>138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ht="30" customHeight="1" x14ac:dyDescent="0.25">
      <c r="A13" s="48" t="s">
        <v>65</v>
      </c>
      <c r="B13" s="139">
        <f>E13+10</f>
        <v>400</v>
      </c>
      <c r="C13" s="139">
        <f>E13+E13*11%</f>
        <v>432.9</v>
      </c>
      <c r="D13" s="140">
        <f>B13+B13*15%</f>
        <v>460</v>
      </c>
      <c r="E13" s="55">
        <v>390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x14ac:dyDescent="0.25">
      <c r="A14" s="75"/>
      <c r="B14" s="75"/>
      <c r="C14" s="76"/>
      <c r="D14" s="76"/>
      <c r="E14" s="75"/>
    </row>
    <row r="15" spans="1:60" x14ac:dyDescent="0.25">
      <c r="A15" s="75"/>
      <c r="B15" s="75"/>
      <c r="C15" s="76"/>
      <c r="D15" s="76"/>
      <c r="E15" s="75"/>
    </row>
    <row r="16" spans="1:60" x14ac:dyDescent="0.25">
      <c r="A16" s="75"/>
      <c r="B16" s="75"/>
      <c r="C16" s="76"/>
      <c r="D16" s="76"/>
      <c r="E16" s="75"/>
    </row>
    <row r="17" spans="1:5" x14ac:dyDescent="0.25">
      <c r="A17" s="75"/>
      <c r="B17" s="75"/>
      <c r="C17" s="76"/>
      <c r="D17" s="76"/>
      <c r="E17" s="75"/>
    </row>
    <row r="18" spans="1:5" x14ac:dyDescent="0.25">
      <c r="A18" s="75"/>
      <c r="B18" s="75"/>
      <c r="C18" s="76"/>
      <c r="D18" s="76"/>
      <c r="E18" s="75"/>
    </row>
    <row r="19" spans="1:5" x14ac:dyDescent="0.25">
      <c r="A19" s="75"/>
      <c r="B19" s="75"/>
      <c r="C19" s="76"/>
      <c r="D19" s="76"/>
      <c r="E19" s="75"/>
    </row>
    <row r="20" spans="1:5" x14ac:dyDescent="0.25">
      <c r="A20" s="75"/>
      <c r="B20" s="75"/>
      <c r="C20" s="76"/>
      <c r="D20" s="76"/>
      <c r="E20" s="75"/>
    </row>
    <row r="21" spans="1:5" x14ac:dyDescent="0.25">
      <c r="A21" s="75"/>
      <c r="B21" s="75"/>
      <c r="C21" s="76"/>
      <c r="D21" s="76"/>
      <c r="E21" s="75"/>
    </row>
    <row r="22" spans="1:5" x14ac:dyDescent="0.25">
      <c r="A22" s="75"/>
      <c r="B22" s="75"/>
      <c r="C22" s="76"/>
      <c r="D22" s="76"/>
      <c r="E22" s="75"/>
    </row>
    <row r="23" spans="1:5" x14ac:dyDescent="0.25">
      <c r="A23" s="75"/>
      <c r="B23" s="75"/>
      <c r="C23" s="76"/>
      <c r="D23" s="76"/>
      <c r="E23" s="75"/>
    </row>
    <row r="24" spans="1:5" x14ac:dyDescent="0.25">
      <c r="A24" s="75"/>
      <c r="B24" s="75"/>
      <c r="C24" s="76"/>
      <c r="D24" s="76"/>
      <c r="E24" s="75"/>
    </row>
    <row r="25" spans="1:5" x14ac:dyDescent="0.25">
      <c r="A25" s="75"/>
      <c r="B25" s="75"/>
      <c r="C25" s="76"/>
      <c r="D25" s="76"/>
      <c r="E25" s="75"/>
    </row>
    <row r="26" spans="1:5" x14ac:dyDescent="0.25">
      <c r="A26" s="75"/>
      <c r="B26" s="75"/>
      <c r="C26" s="76"/>
      <c r="D26" s="76"/>
      <c r="E26" s="75"/>
    </row>
    <row r="27" spans="1:5" x14ac:dyDescent="0.25">
      <c r="A27" s="75"/>
      <c r="B27" s="75"/>
      <c r="C27" s="76"/>
      <c r="D27" s="76"/>
      <c r="E27" s="75"/>
    </row>
    <row r="28" spans="1:5" x14ac:dyDescent="0.25">
      <c r="A28" s="75"/>
      <c r="B28" s="75"/>
      <c r="C28" s="76"/>
      <c r="D28" s="76"/>
      <c r="E28" s="75"/>
    </row>
    <row r="29" spans="1:5" x14ac:dyDescent="0.25">
      <c r="A29" s="75"/>
      <c r="B29" s="75"/>
      <c r="C29" s="76"/>
      <c r="D29" s="76"/>
      <c r="E29" s="75"/>
    </row>
    <row r="30" spans="1:5" x14ac:dyDescent="0.25">
      <c r="A30" s="75"/>
      <c r="B30" s="75"/>
      <c r="C30" s="76"/>
      <c r="D30" s="76"/>
      <c r="E30" s="75"/>
    </row>
    <row r="31" spans="1:5" x14ac:dyDescent="0.25">
      <c r="A31" s="75"/>
      <c r="B31" s="75"/>
      <c r="C31" s="76"/>
      <c r="D31" s="76"/>
      <c r="E31" s="75"/>
    </row>
    <row r="32" spans="1:5" x14ac:dyDescent="0.25">
      <c r="A32" s="75"/>
      <c r="B32" s="75"/>
      <c r="C32" s="76"/>
      <c r="D32" s="76"/>
      <c r="E32" s="75"/>
    </row>
    <row r="33" spans="1:5" x14ac:dyDescent="0.25">
      <c r="A33" s="75"/>
      <c r="B33" s="75"/>
      <c r="C33" s="76"/>
      <c r="D33" s="76"/>
      <c r="E33" s="75"/>
    </row>
    <row r="34" spans="1:5" x14ac:dyDescent="0.25">
      <c r="A34" s="75"/>
      <c r="B34" s="75"/>
      <c r="C34" s="76"/>
      <c r="D34" s="76"/>
      <c r="E34" s="75"/>
    </row>
    <row r="35" spans="1:5" x14ac:dyDescent="0.25">
      <c r="A35" s="75"/>
      <c r="B35" s="75"/>
      <c r="C35" s="76"/>
      <c r="D35" s="76"/>
      <c r="E35" s="75"/>
    </row>
    <row r="36" spans="1:5" x14ac:dyDescent="0.25">
      <c r="A36" s="75"/>
      <c r="B36" s="75"/>
      <c r="C36" s="76"/>
      <c r="D36" s="76"/>
      <c r="E36" s="75"/>
    </row>
    <row r="37" spans="1:5" x14ac:dyDescent="0.25">
      <c r="A37" s="75"/>
      <c r="B37" s="75"/>
      <c r="C37" s="76"/>
      <c r="D37" s="76"/>
      <c r="E37" s="75"/>
    </row>
    <row r="38" spans="1:5" x14ac:dyDescent="0.25">
      <c r="A38" s="75"/>
      <c r="B38" s="75"/>
      <c r="C38" s="76"/>
      <c r="D38" s="76"/>
      <c r="E38" s="75"/>
    </row>
    <row r="39" spans="1:5" x14ac:dyDescent="0.25">
      <c r="A39" s="75"/>
      <c r="B39" s="75"/>
      <c r="C39" s="76"/>
      <c r="D39" s="76"/>
      <c r="E39" s="75"/>
    </row>
    <row r="40" spans="1:5" x14ac:dyDescent="0.25">
      <c r="A40" s="75"/>
      <c r="B40" s="75"/>
      <c r="C40" s="76"/>
      <c r="D40" s="76"/>
      <c r="E40" s="75"/>
    </row>
    <row r="41" spans="1:5" x14ac:dyDescent="0.25">
      <c r="A41" s="75"/>
      <c r="B41" s="75"/>
      <c r="C41" s="76"/>
      <c r="D41" s="76"/>
      <c r="E41" s="75"/>
    </row>
    <row r="42" spans="1:5" x14ac:dyDescent="0.25">
      <c r="A42" s="75"/>
      <c r="B42" s="75"/>
      <c r="C42" s="76"/>
      <c r="D42" s="76"/>
      <c r="E42" s="75"/>
    </row>
    <row r="43" spans="1:5" x14ac:dyDescent="0.25">
      <c r="A43" s="75"/>
      <c r="B43" s="75"/>
      <c r="C43" s="76"/>
      <c r="D43" s="76"/>
      <c r="E43" s="75"/>
    </row>
    <row r="44" spans="1:5" x14ac:dyDescent="0.25">
      <c r="A44" s="75"/>
      <c r="B44" s="75"/>
      <c r="C44" s="76"/>
      <c r="D44" s="76"/>
      <c r="E44" s="75"/>
    </row>
    <row r="45" spans="1:5" x14ac:dyDescent="0.25">
      <c r="A45" s="75"/>
      <c r="B45" s="75"/>
      <c r="C45" s="76"/>
      <c r="D45" s="76"/>
      <c r="E45" s="75"/>
    </row>
    <row r="46" spans="1:5" x14ac:dyDescent="0.25">
      <c r="A46" s="75"/>
      <c r="B46" s="75"/>
      <c r="C46" s="76"/>
      <c r="D46" s="76"/>
      <c r="E46" s="75"/>
    </row>
    <row r="47" spans="1:5" x14ac:dyDescent="0.25">
      <c r="A47" s="75"/>
      <c r="B47" s="75"/>
      <c r="C47" s="76"/>
      <c r="D47" s="76"/>
      <c r="E47" s="75"/>
    </row>
    <row r="48" spans="1:5" x14ac:dyDescent="0.25">
      <c r="A48" s="75"/>
      <c r="B48" s="75"/>
      <c r="C48" s="76"/>
      <c r="D48" s="76"/>
      <c r="E48" s="75"/>
    </row>
    <row r="49" spans="1:5" x14ac:dyDescent="0.25">
      <c r="A49" s="75"/>
      <c r="B49" s="75"/>
      <c r="C49" s="76"/>
      <c r="D49" s="76"/>
      <c r="E49" s="75"/>
    </row>
    <row r="50" spans="1:5" x14ac:dyDescent="0.25">
      <c r="A50" s="75"/>
      <c r="B50" s="75"/>
      <c r="C50" s="76"/>
      <c r="D50" s="76"/>
      <c r="E50" s="75"/>
    </row>
    <row r="51" spans="1:5" x14ac:dyDescent="0.25">
      <c r="A51" s="75"/>
      <c r="B51" s="75"/>
      <c r="C51" s="76"/>
      <c r="D51" s="76"/>
      <c r="E51" s="75"/>
    </row>
    <row r="52" spans="1:5" x14ac:dyDescent="0.25">
      <c r="A52" s="75"/>
      <c r="B52" s="75"/>
      <c r="C52" s="76"/>
      <c r="D52" s="76"/>
      <c r="E52" s="75"/>
    </row>
    <row r="53" spans="1:5" x14ac:dyDescent="0.25">
      <c r="A53" s="75"/>
      <c r="B53" s="75"/>
      <c r="C53" s="76"/>
      <c r="D53" s="76"/>
      <c r="E53" s="75"/>
    </row>
    <row r="54" spans="1:5" x14ac:dyDescent="0.25">
      <c r="A54" s="75"/>
      <c r="B54" s="75"/>
      <c r="C54" s="76"/>
      <c r="D54" s="76"/>
      <c r="E54" s="75"/>
    </row>
    <row r="55" spans="1:5" x14ac:dyDescent="0.25">
      <c r="A55" s="75"/>
      <c r="B55" s="75"/>
      <c r="C55" s="76"/>
      <c r="D55" s="76"/>
      <c r="E55" s="75"/>
    </row>
    <row r="56" spans="1:5" x14ac:dyDescent="0.25">
      <c r="A56" s="75"/>
      <c r="B56" s="75"/>
      <c r="C56" s="76"/>
      <c r="D56" s="76"/>
      <c r="E56" s="75"/>
    </row>
    <row r="57" spans="1:5" x14ac:dyDescent="0.25">
      <c r="A57" s="75"/>
      <c r="B57" s="75"/>
      <c r="C57" s="76"/>
      <c r="D57" s="76"/>
      <c r="E57" s="75"/>
    </row>
    <row r="58" spans="1:5" x14ac:dyDescent="0.25">
      <c r="A58" s="75"/>
      <c r="B58" s="75"/>
      <c r="C58" s="76"/>
      <c r="D58" s="76"/>
      <c r="E58" s="75"/>
    </row>
    <row r="59" spans="1:5" x14ac:dyDescent="0.25">
      <c r="A59" s="75"/>
      <c r="B59" s="75"/>
      <c r="C59" s="76"/>
      <c r="D59" s="76"/>
      <c r="E59" s="75"/>
    </row>
    <row r="60" spans="1:5" x14ac:dyDescent="0.25">
      <c r="A60" s="75"/>
      <c r="B60" s="75"/>
      <c r="C60" s="76"/>
      <c r="D60" s="76"/>
      <c r="E60" s="75"/>
    </row>
    <row r="61" spans="1:5" x14ac:dyDescent="0.25">
      <c r="A61" s="75"/>
      <c r="B61" s="75"/>
      <c r="C61" s="76"/>
      <c r="D61" s="76"/>
      <c r="E61" s="75"/>
    </row>
    <row r="62" spans="1:5" x14ac:dyDescent="0.25">
      <c r="A62" s="75"/>
      <c r="B62" s="75"/>
      <c r="C62" s="76"/>
      <c r="D62" s="76"/>
      <c r="E62" s="75"/>
    </row>
    <row r="63" spans="1:5" x14ac:dyDescent="0.25">
      <c r="A63" s="75"/>
      <c r="B63" s="75"/>
      <c r="C63" s="76"/>
      <c r="D63" s="76"/>
      <c r="E63" s="75"/>
    </row>
    <row r="64" spans="1:5" x14ac:dyDescent="0.25">
      <c r="A64" s="75"/>
      <c r="B64" s="75"/>
      <c r="C64" s="76"/>
      <c r="D64" s="76"/>
      <c r="E64" s="75"/>
    </row>
    <row r="65" spans="1:5" x14ac:dyDescent="0.25">
      <c r="A65" s="75"/>
      <c r="B65" s="75"/>
      <c r="C65" s="76"/>
      <c r="D65" s="76"/>
      <c r="E65" s="75"/>
    </row>
    <row r="66" spans="1:5" x14ac:dyDescent="0.25">
      <c r="A66" s="75"/>
      <c r="B66" s="75"/>
      <c r="C66" s="76"/>
      <c r="D66" s="76"/>
      <c r="E66" s="75"/>
    </row>
    <row r="67" spans="1:5" x14ac:dyDescent="0.25">
      <c r="A67" s="75"/>
      <c r="B67" s="75"/>
      <c r="C67" s="76"/>
      <c r="D67" s="76"/>
      <c r="E67" s="75"/>
    </row>
    <row r="68" spans="1:5" x14ac:dyDescent="0.25">
      <c r="A68" s="75"/>
      <c r="B68" s="75"/>
      <c r="C68" s="76"/>
      <c r="D68" s="76"/>
      <c r="E68" s="75"/>
    </row>
    <row r="69" spans="1:5" x14ac:dyDescent="0.25">
      <c r="A69" s="75"/>
      <c r="B69" s="75"/>
      <c r="C69" s="76"/>
      <c r="D69" s="76"/>
      <c r="E69" s="75"/>
    </row>
    <row r="70" spans="1:5" x14ac:dyDescent="0.25">
      <c r="A70" s="75"/>
      <c r="B70" s="75"/>
      <c r="C70" s="76"/>
      <c r="D70" s="76"/>
      <c r="E70" s="75"/>
    </row>
    <row r="71" spans="1:5" x14ac:dyDescent="0.25">
      <c r="A71" s="75"/>
      <c r="B71" s="75"/>
      <c r="C71" s="76"/>
      <c r="D71" s="76"/>
      <c r="E71" s="75"/>
    </row>
    <row r="72" spans="1:5" x14ac:dyDescent="0.25">
      <c r="A72" s="75"/>
      <c r="B72" s="75"/>
      <c r="C72" s="76"/>
      <c r="D72" s="76"/>
      <c r="E72" s="75"/>
    </row>
    <row r="73" spans="1:5" x14ac:dyDescent="0.25">
      <c r="A73" s="75"/>
      <c r="B73" s="75"/>
      <c r="C73" s="76"/>
      <c r="D73" s="76"/>
      <c r="E73" s="75"/>
    </row>
    <row r="74" spans="1:5" x14ac:dyDescent="0.25">
      <c r="A74" s="75"/>
      <c r="B74" s="75"/>
      <c r="C74" s="76"/>
      <c r="D74" s="76"/>
      <c r="E74" s="75"/>
    </row>
    <row r="75" spans="1:5" x14ac:dyDescent="0.25">
      <c r="A75" s="75"/>
      <c r="B75" s="75"/>
      <c r="C75" s="76"/>
      <c r="D75" s="76"/>
      <c r="E75" s="75"/>
    </row>
    <row r="76" spans="1:5" x14ac:dyDescent="0.25">
      <c r="A76" s="75"/>
      <c r="B76" s="75"/>
      <c r="C76" s="76"/>
      <c r="D76" s="76"/>
      <c r="E76" s="75"/>
    </row>
    <row r="77" spans="1:5" x14ac:dyDescent="0.25">
      <c r="A77" s="75"/>
      <c r="B77" s="75"/>
      <c r="C77" s="76"/>
      <c r="D77" s="76"/>
      <c r="E77" s="75"/>
    </row>
    <row r="78" spans="1:5" x14ac:dyDescent="0.25">
      <c r="A78" s="75"/>
      <c r="B78" s="75"/>
      <c r="C78" s="76"/>
      <c r="D78" s="76"/>
      <c r="E78" s="75"/>
    </row>
    <row r="79" spans="1:5" x14ac:dyDescent="0.25">
      <c r="A79" s="75"/>
      <c r="B79" s="75"/>
      <c r="C79" s="76"/>
      <c r="D79" s="76"/>
      <c r="E79" s="75"/>
    </row>
    <row r="80" spans="1:5" x14ac:dyDescent="0.25">
      <c r="A80" s="75"/>
      <c r="B80" s="75"/>
      <c r="C80" s="76"/>
      <c r="D80" s="76"/>
      <c r="E80" s="75"/>
    </row>
    <row r="81" spans="1:5" x14ac:dyDescent="0.25">
      <c r="A81" s="75"/>
      <c r="B81" s="75"/>
      <c r="C81" s="76"/>
      <c r="D81" s="76"/>
      <c r="E81" s="75"/>
    </row>
    <row r="82" spans="1:5" x14ac:dyDescent="0.25">
      <c r="A82" s="75"/>
      <c r="B82" s="75"/>
      <c r="C82" s="76"/>
      <c r="D82" s="76"/>
      <c r="E82" s="75"/>
    </row>
    <row r="83" spans="1:5" x14ac:dyDescent="0.25">
      <c r="A83" s="75"/>
      <c r="B83" s="75"/>
      <c r="C83" s="76"/>
      <c r="D83" s="76"/>
      <c r="E83" s="75"/>
    </row>
    <row r="84" spans="1:5" x14ac:dyDescent="0.25">
      <c r="A84" s="75"/>
      <c r="B84" s="75"/>
      <c r="C84" s="76"/>
      <c r="D84" s="76"/>
      <c r="E84" s="75"/>
    </row>
    <row r="85" spans="1:5" x14ac:dyDescent="0.25">
      <c r="A85" s="75"/>
      <c r="B85" s="75"/>
      <c r="C85" s="76"/>
      <c r="D85" s="76"/>
      <c r="E85" s="75"/>
    </row>
    <row r="86" spans="1:5" x14ac:dyDescent="0.25">
      <c r="A86" s="75"/>
      <c r="B86" s="75"/>
      <c r="C86" s="76"/>
      <c r="D86" s="76"/>
      <c r="E86" s="75"/>
    </row>
    <row r="87" spans="1:5" x14ac:dyDescent="0.25">
      <c r="A87" s="75"/>
      <c r="B87" s="75"/>
      <c r="C87" s="76"/>
      <c r="D87" s="76"/>
      <c r="E87" s="75"/>
    </row>
    <row r="88" spans="1:5" x14ac:dyDescent="0.25">
      <c r="A88" s="75"/>
      <c r="B88" s="75"/>
      <c r="C88" s="76"/>
      <c r="D88" s="76"/>
      <c r="E88" s="75"/>
    </row>
    <row r="89" spans="1:5" x14ac:dyDescent="0.25">
      <c r="A89" s="75"/>
      <c r="B89" s="75"/>
      <c r="C89" s="76"/>
      <c r="D89" s="76"/>
      <c r="E89" s="75"/>
    </row>
    <row r="90" spans="1:5" x14ac:dyDescent="0.25">
      <c r="A90" s="75"/>
      <c r="B90" s="75"/>
      <c r="C90" s="76"/>
      <c r="D90" s="76"/>
      <c r="E90" s="75"/>
    </row>
    <row r="91" spans="1:5" x14ac:dyDescent="0.25">
      <c r="A91" s="75"/>
      <c r="B91" s="75"/>
      <c r="C91" s="76"/>
      <c r="D91" s="76"/>
      <c r="E91" s="75"/>
    </row>
    <row r="92" spans="1:5" x14ac:dyDescent="0.25">
      <c r="A92" s="75"/>
      <c r="B92" s="75"/>
      <c r="C92" s="76"/>
      <c r="D92" s="76"/>
      <c r="E92" s="75"/>
    </row>
    <row r="93" spans="1:5" x14ac:dyDescent="0.25">
      <c r="A93" s="75"/>
      <c r="B93" s="75"/>
      <c r="C93" s="76"/>
      <c r="D93" s="76"/>
      <c r="E93" s="75"/>
    </row>
    <row r="94" spans="1:5" x14ac:dyDescent="0.25">
      <c r="A94" s="75"/>
      <c r="B94" s="75"/>
      <c r="C94" s="76"/>
      <c r="D94" s="76"/>
      <c r="E94" s="75"/>
    </row>
    <row r="95" spans="1:5" x14ac:dyDescent="0.25">
      <c r="A95" s="75"/>
      <c r="B95" s="75"/>
      <c r="C95" s="76"/>
      <c r="D95" s="76"/>
      <c r="E95" s="75"/>
    </row>
    <row r="96" spans="1:5" x14ac:dyDescent="0.25">
      <c r="A96" s="75"/>
      <c r="B96" s="75"/>
      <c r="C96" s="76"/>
      <c r="D96" s="76"/>
      <c r="E96" s="75"/>
    </row>
    <row r="97" spans="1:5" x14ac:dyDescent="0.25">
      <c r="A97" s="75"/>
      <c r="B97" s="75"/>
      <c r="C97" s="76"/>
      <c r="D97" s="76"/>
      <c r="E97" s="75"/>
    </row>
    <row r="98" spans="1:5" x14ac:dyDescent="0.25">
      <c r="A98" s="75"/>
      <c r="B98" s="75"/>
      <c r="C98" s="76"/>
      <c r="D98" s="76"/>
      <c r="E98" s="75"/>
    </row>
    <row r="99" spans="1:5" x14ac:dyDescent="0.25">
      <c r="A99" s="75"/>
      <c r="B99" s="75"/>
      <c r="C99" s="76"/>
      <c r="D99" s="76"/>
      <c r="E99" s="75"/>
    </row>
    <row r="100" spans="1:5" x14ac:dyDescent="0.25">
      <c r="A100" s="75"/>
      <c r="B100" s="75"/>
      <c r="C100" s="76"/>
      <c r="D100" s="76"/>
      <c r="E100" s="75"/>
    </row>
    <row r="101" spans="1:5" x14ac:dyDescent="0.25">
      <c r="A101" s="75"/>
      <c r="B101" s="75"/>
      <c r="C101" s="76"/>
      <c r="D101" s="76"/>
      <c r="E101" s="75"/>
    </row>
    <row r="102" spans="1:5" x14ac:dyDescent="0.25">
      <c r="A102" s="75"/>
      <c r="B102" s="75"/>
      <c r="C102" s="76"/>
      <c r="D102" s="76"/>
      <c r="E102" s="75"/>
    </row>
    <row r="103" spans="1:5" x14ac:dyDescent="0.25">
      <c r="A103" s="75"/>
      <c r="B103" s="75"/>
      <c r="C103" s="76"/>
      <c r="D103" s="76"/>
      <c r="E103" s="75"/>
    </row>
    <row r="104" spans="1:5" x14ac:dyDescent="0.25">
      <c r="A104" s="75"/>
      <c r="B104" s="75"/>
      <c r="C104" s="76"/>
      <c r="D104" s="76"/>
      <c r="E104" s="75"/>
    </row>
    <row r="105" spans="1:5" x14ac:dyDescent="0.25">
      <c r="A105" s="75"/>
      <c r="B105" s="75"/>
      <c r="C105" s="76"/>
      <c r="D105" s="76"/>
      <c r="E105" s="75"/>
    </row>
    <row r="106" spans="1:5" x14ac:dyDescent="0.25">
      <c r="A106" s="75"/>
      <c r="B106" s="75"/>
      <c r="C106" s="76"/>
      <c r="D106" s="76"/>
      <c r="E106" s="75"/>
    </row>
    <row r="107" spans="1:5" x14ac:dyDescent="0.25">
      <c r="A107" s="75"/>
      <c r="B107" s="75"/>
      <c r="C107" s="76"/>
      <c r="D107" s="76"/>
      <c r="E107" s="75"/>
    </row>
    <row r="108" spans="1:5" x14ac:dyDescent="0.25">
      <c r="A108" s="75"/>
      <c r="B108" s="75"/>
      <c r="C108" s="76"/>
      <c r="D108" s="76"/>
      <c r="E108" s="75"/>
    </row>
    <row r="109" spans="1:5" x14ac:dyDescent="0.25">
      <c r="A109" s="75"/>
      <c r="B109" s="75"/>
      <c r="C109" s="76"/>
      <c r="D109" s="76"/>
      <c r="E109" s="75"/>
    </row>
    <row r="110" spans="1:5" x14ac:dyDescent="0.25">
      <c r="A110" s="75"/>
      <c r="B110" s="75"/>
      <c r="C110" s="76"/>
      <c r="D110" s="76"/>
      <c r="E110" s="75"/>
    </row>
    <row r="111" spans="1:5" x14ac:dyDescent="0.25">
      <c r="A111" s="75"/>
      <c r="B111" s="75"/>
      <c r="C111" s="76"/>
      <c r="D111" s="76"/>
      <c r="E111" s="75"/>
    </row>
    <row r="112" spans="1:5" x14ac:dyDescent="0.25">
      <c r="A112" s="75"/>
      <c r="B112" s="75"/>
      <c r="C112" s="76"/>
      <c r="D112" s="76"/>
      <c r="E112" s="75"/>
    </row>
    <row r="113" spans="1:5" x14ac:dyDescent="0.25">
      <c r="A113" s="75"/>
      <c r="B113" s="75"/>
      <c r="C113" s="76"/>
      <c r="D113" s="76"/>
      <c r="E113" s="75"/>
    </row>
    <row r="114" spans="1:5" x14ac:dyDescent="0.25">
      <c r="A114" s="75"/>
      <c r="B114" s="75"/>
      <c r="C114" s="76"/>
      <c r="D114" s="76"/>
      <c r="E114" s="75"/>
    </row>
    <row r="115" spans="1:5" x14ac:dyDescent="0.25">
      <c r="A115" s="75"/>
      <c r="B115" s="75"/>
      <c r="C115" s="76"/>
      <c r="D115" s="76"/>
      <c r="E115" s="75"/>
    </row>
    <row r="116" spans="1:5" x14ac:dyDescent="0.25">
      <c r="A116" s="75"/>
      <c r="B116" s="75"/>
      <c r="C116" s="76"/>
      <c r="D116" s="76"/>
      <c r="E116" s="75"/>
    </row>
    <row r="117" spans="1:5" x14ac:dyDescent="0.25">
      <c r="A117" s="75"/>
      <c r="B117" s="75"/>
      <c r="C117" s="76"/>
      <c r="D117" s="76"/>
      <c r="E117" s="75"/>
    </row>
    <row r="118" spans="1:5" x14ac:dyDescent="0.25">
      <c r="A118" s="75"/>
      <c r="B118" s="75"/>
      <c r="C118" s="76"/>
      <c r="D118" s="76"/>
      <c r="E118" s="75"/>
    </row>
    <row r="119" spans="1:5" x14ac:dyDescent="0.25">
      <c r="A119" s="75"/>
      <c r="B119" s="75"/>
      <c r="C119" s="76"/>
      <c r="D119" s="76"/>
      <c r="E119" s="75"/>
    </row>
    <row r="120" spans="1:5" x14ac:dyDescent="0.25">
      <c r="A120" s="75"/>
      <c r="B120" s="75"/>
      <c r="C120" s="76"/>
      <c r="D120" s="76"/>
      <c r="E120" s="75"/>
    </row>
    <row r="121" spans="1:5" x14ac:dyDescent="0.25">
      <c r="A121" s="75"/>
      <c r="B121" s="75"/>
      <c r="C121" s="76"/>
      <c r="D121" s="76"/>
      <c r="E121" s="75"/>
    </row>
    <row r="122" spans="1:5" x14ac:dyDescent="0.25">
      <c r="A122" s="75"/>
      <c r="B122" s="75"/>
      <c r="C122" s="76"/>
      <c r="D122" s="76"/>
      <c r="E122" s="75"/>
    </row>
    <row r="123" spans="1:5" x14ac:dyDescent="0.25">
      <c r="A123" s="75"/>
      <c r="B123" s="75"/>
      <c r="C123" s="76"/>
      <c r="D123" s="76"/>
      <c r="E123" s="75"/>
    </row>
    <row r="124" spans="1:5" x14ac:dyDescent="0.25">
      <c r="A124" s="75"/>
      <c r="B124" s="75"/>
      <c r="C124" s="76"/>
      <c r="D124" s="76"/>
      <c r="E124" s="75"/>
    </row>
    <row r="125" spans="1:5" x14ac:dyDescent="0.25">
      <c r="A125" s="75"/>
      <c r="B125" s="75"/>
      <c r="C125" s="76"/>
      <c r="D125" s="76"/>
      <c r="E125" s="75"/>
    </row>
    <row r="126" spans="1:5" x14ac:dyDescent="0.25">
      <c r="A126" s="75"/>
      <c r="B126" s="75"/>
      <c r="C126" s="76"/>
      <c r="D126" s="76"/>
      <c r="E126" s="75"/>
    </row>
    <row r="127" spans="1:5" x14ac:dyDescent="0.25">
      <c r="A127" s="75"/>
      <c r="B127" s="75"/>
      <c r="C127" s="76"/>
      <c r="D127" s="76"/>
      <c r="E127" s="75"/>
    </row>
    <row r="128" spans="1:5" x14ac:dyDescent="0.25">
      <c r="A128" s="75"/>
      <c r="B128" s="75"/>
      <c r="C128" s="76"/>
      <c r="D128" s="76"/>
      <c r="E128" s="75"/>
    </row>
    <row r="129" spans="1:5" x14ac:dyDescent="0.25">
      <c r="A129" s="75"/>
      <c r="B129" s="75"/>
      <c r="C129" s="76"/>
      <c r="D129" s="76"/>
      <c r="E129" s="75"/>
    </row>
    <row r="130" spans="1:5" x14ac:dyDescent="0.25">
      <c r="A130" s="75"/>
      <c r="B130" s="75"/>
      <c r="C130" s="76"/>
      <c r="D130" s="76"/>
      <c r="E130" s="75"/>
    </row>
    <row r="131" spans="1:5" x14ac:dyDescent="0.25">
      <c r="A131" s="75"/>
      <c r="B131" s="75"/>
      <c r="C131" s="76"/>
      <c r="D131" s="76"/>
      <c r="E131" s="75"/>
    </row>
    <row r="132" spans="1:5" x14ac:dyDescent="0.25">
      <c r="A132" s="75"/>
      <c r="B132" s="75"/>
      <c r="C132" s="76"/>
      <c r="D132" s="76"/>
      <c r="E132" s="75"/>
    </row>
    <row r="133" spans="1:5" x14ac:dyDescent="0.25">
      <c r="A133" s="75"/>
      <c r="B133" s="75"/>
      <c r="C133" s="76"/>
      <c r="D133" s="76"/>
      <c r="E133" s="75"/>
    </row>
    <row r="134" spans="1:5" x14ac:dyDescent="0.25">
      <c r="A134" s="75"/>
      <c r="B134" s="75"/>
      <c r="C134" s="76"/>
      <c r="D134" s="76"/>
      <c r="E134" s="75"/>
    </row>
    <row r="135" spans="1:5" x14ac:dyDescent="0.25">
      <c r="A135" s="75"/>
      <c r="B135" s="75"/>
      <c r="C135" s="76"/>
      <c r="D135" s="76"/>
      <c r="E135" s="75"/>
    </row>
    <row r="136" spans="1:5" x14ac:dyDescent="0.25">
      <c r="A136" s="75"/>
      <c r="B136" s="75"/>
      <c r="C136" s="76"/>
      <c r="D136" s="76"/>
      <c r="E136" s="75"/>
    </row>
    <row r="137" spans="1:5" x14ac:dyDescent="0.25">
      <c r="A137" s="75"/>
      <c r="B137" s="75"/>
      <c r="C137" s="76"/>
      <c r="D137" s="76"/>
      <c r="E137" s="75"/>
    </row>
    <row r="138" spans="1:5" x14ac:dyDescent="0.25">
      <c r="A138" s="75"/>
      <c r="B138" s="75"/>
      <c r="C138" s="76"/>
      <c r="D138" s="76"/>
      <c r="E138" s="75"/>
    </row>
    <row r="139" spans="1:5" x14ac:dyDescent="0.25">
      <c r="A139" s="75"/>
      <c r="B139" s="75"/>
      <c r="C139" s="76"/>
      <c r="D139" s="76"/>
      <c r="E139" s="75"/>
    </row>
    <row r="140" spans="1:5" x14ac:dyDescent="0.25">
      <c r="A140" s="75"/>
      <c r="B140" s="75"/>
      <c r="C140" s="76"/>
      <c r="D140" s="76"/>
      <c r="E140" s="75"/>
    </row>
    <row r="141" spans="1:5" x14ac:dyDescent="0.25">
      <c r="A141" s="75"/>
      <c r="B141" s="75"/>
      <c r="C141" s="76"/>
      <c r="D141" s="76"/>
      <c r="E141" s="75"/>
    </row>
    <row r="142" spans="1:5" x14ac:dyDescent="0.25">
      <c r="A142" s="75"/>
      <c r="B142" s="75"/>
      <c r="C142" s="76"/>
      <c r="D142" s="76"/>
      <c r="E142" s="75"/>
    </row>
    <row r="143" spans="1:5" x14ac:dyDescent="0.25">
      <c r="A143" s="75"/>
      <c r="B143" s="75"/>
      <c r="C143" s="76"/>
      <c r="D143" s="76"/>
      <c r="E143" s="75"/>
    </row>
    <row r="144" spans="1:5" x14ac:dyDescent="0.25">
      <c r="A144" s="75"/>
      <c r="B144" s="75"/>
      <c r="C144" s="76"/>
      <c r="D144" s="76"/>
      <c r="E144" s="75"/>
    </row>
    <row r="145" spans="1:5" x14ac:dyDescent="0.25">
      <c r="A145" s="75"/>
      <c r="B145" s="75"/>
      <c r="C145" s="76"/>
      <c r="D145" s="76"/>
      <c r="E145" s="75"/>
    </row>
    <row r="146" spans="1:5" x14ac:dyDescent="0.25">
      <c r="A146" s="75"/>
      <c r="B146" s="75"/>
      <c r="C146" s="76"/>
      <c r="D146" s="76"/>
      <c r="E146" s="75"/>
    </row>
    <row r="147" spans="1:5" x14ac:dyDescent="0.25">
      <c r="A147" s="75"/>
      <c r="B147" s="75"/>
      <c r="C147" s="76"/>
      <c r="D147" s="76"/>
      <c r="E147" s="75"/>
    </row>
    <row r="148" spans="1:5" x14ac:dyDescent="0.25">
      <c r="A148" s="75"/>
      <c r="B148" s="75"/>
      <c r="C148" s="76"/>
      <c r="D148" s="76"/>
      <c r="E148" s="75"/>
    </row>
    <row r="149" spans="1:5" x14ac:dyDescent="0.25">
      <c r="A149" s="75"/>
      <c r="B149" s="75"/>
      <c r="C149" s="76"/>
      <c r="D149" s="76"/>
      <c r="E149" s="75"/>
    </row>
    <row r="150" spans="1:5" x14ac:dyDescent="0.25">
      <c r="A150" s="75"/>
      <c r="B150" s="75"/>
      <c r="C150" s="76"/>
      <c r="D150" s="76"/>
      <c r="E150" s="75"/>
    </row>
    <row r="151" spans="1:5" x14ac:dyDescent="0.25">
      <c r="A151" s="75"/>
      <c r="B151" s="75"/>
      <c r="C151" s="76"/>
      <c r="D151" s="76"/>
      <c r="E151" s="75"/>
    </row>
    <row r="152" spans="1:5" x14ac:dyDescent="0.25">
      <c r="A152" s="75"/>
      <c r="B152" s="75"/>
      <c r="C152" s="76"/>
      <c r="D152" s="76"/>
      <c r="E152" s="75"/>
    </row>
    <row r="153" spans="1:5" x14ac:dyDescent="0.25">
      <c r="A153" s="75"/>
      <c r="B153" s="75"/>
      <c r="C153" s="76"/>
      <c r="D153" s="76"/>
      <c r="E153" s="75"/>
    </row>
    <row r="154" spans="1:5" x14ac:dyDescent="0.25">
      <c r="A154" s="75"/>
      <c r="B154" s="75"/>
      <c r="C154" s="76"/>
      <c r="D154" s="76"/>
      <c r="E154" s="75"/>
    </row>
    <row r="155" spans="1:5" x14ac:dyDescent="0.25">
      <c r="A155" s="75"/>
      <c r="B155" s="75"/>
      <c r="C155" s="76"/>
      <c r="D155" s="76"/>
      <c r="E155" s="75"/>
    </row>
    <row r="156" spans="1:5" x14ac:dyDescent="0.25">
      <c r="A156" s="75"/>
      <c r="B156" s="75"/>
      <c r="C156" s="76"/>
      <c r="D156" s="76"/>
      <c r="E156" s="75"/>
    </row>
    <row r="157" spans="1:5" x14ac:dyDescent="0.25">
      <c r="A157" s="75"/>
      <c r="B157" s="75"/>
      <c r="C157" s="76"/>
      <c r="D157" s="76"/>
      <c r="E157" s="75"/>
    </row>
    <row r="158" spans="1:5" x14ac:dyDescent="0.25">
      <c r="A158" s="75"/>
      <c r="B158" s="75"/>
      <c r="C158" s="76"/>
      <c r="D158" s="76"/>
      <c r="E158" s="75"/>
    </row>
    <row r="159" spans="1:5" x14ac:dyDescent="0.25">
      <c r="A159" s="75"/>
      <c r="B159" s="75"/>
      <c r="C159" s="76"/>
      <c r="D159" s="76"/>
      <c r="E159" s="75"/>
    </row>
    <row r="160" spans="1:5" x14ac:dyDescent="0.25">
      <c r="A160" s="75"/>
      <c r="B160" s="75"/>
      <c r="C160" s="76"/>
      <c r="D160" s="76"/>
      <c r="E160" s="75"/>
    </row>
    <row r="161" spans="1:5" x14ac:dyDescent="0.25">
      <c r="A161" s="75"/>
      <c r="B161" s="75"/>
      <c r="C161" s="76"/>
      <c r="D161" s="76"/>
      <c r="E161" s="75"/>
    </row>
    <row r="162" spans="1:5" x14ac:dyDescent="0.25">
      <c r="A162" s="75"/>
      <c r="B162" s="75"/>
      <c r="C162" s="76"/>
      <c r="D162" s="76"/>
      <c r="E162" s="75"/>
    </row>
    <row r="163" spans="1:5" x14ac:dyDescent="0.25">
      <c r="A163" s="75"/>
      <c r="B163" s="75"/>
      <c r="C163" s="76"/>
      <c r="D163" s="76"/>
      <c r="E163" s="75"/>
    </row>
    <row r="164" spans="1:5" x14ac:dyDescent="0.25">
      <c r="A164" s="75"/>
      <c r="B164" s="75"/>
      <c r="C164" s="76"/>
      <c r="D164" s="76"/>
      <c r="E164" s="75"/>
    </row>
    <row r="165" spans="1:5" x14ac:dyDescent="0.25">
      <c r="A165" s="75"/>
      <c r="B165" s="75"/>
      <c r="C165" s="76"/>
      <c r="D165" s="76"/>
      <c r="E165" s="75"/>
    </row>
    <row r="166" spans="1:5" x14ac:dyDescent="0.25">
      <c r="A166" s="75"/>
      <c r="B166" s="75"/>
      <c r="C166" s="76"/>
      <c r="D166" s="76"/>
      <c r="E166" s="75"/>
    </row>
    <row r="167" spans="1:5" x14ac:dyDescent="0.25">
      <c r="A167" s="75"/>
      <c r="B167" s="75"/>
      <c r="C167" s="76"/>
      <c r="D167" s="76"/>
      <c r="E167" s="75"/>
    </row>
    <row r="168" spans="1:5" x14ac:dyDescent="0.25">
      <c r="A168" s="75"/>
      <c r="B168" s="75"/>
      <c r="C168" s="76"/>
      <c r="D168" s="76"/>
      <c r="E168" s="75"/>
    </row>
    <row r="169" spans="1:5" x14ac:dyDescent="0.25">
      <c r="A169" s="75"/>
      <c r="B169" s="75"/>
      <c r="C169" s="76"/>
      <c r="D169" s="76"/>
      <c r="E169" s="75"/>
    </row>
    <row r="170" spans="1:5" x14ac:dyDescent="0.25">
      <c r="A170" s="75"/>
      <c r="B170" s="75"/>
      <c r="C170" s="76"/>
      <c r="D170" s="76"/>
      <c r="E170" s="75"/>
    </row>
    <row r="171" spans="1:5" x14ac:dyDescent="0.25">
      <c r="A171" s="75"/>
      <c r="B171" s="75"/>
      <c r="C171" s="76"/>
      <c r="D171" s="76"/>
      <c r="E171" s="75"/>
    </row>
    <row r="172" spans="1:5" x14ac:dyDescent="0.25">
      <c r="A172" s="75"/>
      <c r="B172" s="75"/>
      <c r="C172" s="76"/>
      <c r="D172" s="76"/>
      <c r="E172" s="75"/>
    </row>
    <row r="173" spans="1:5" x14ac:dyDescent="0.25">
      <c r="A173" s="75"/>
      <c r="B173" s="75"/>
      <c r="C173" s="76"/>
      <c r="D173" s="76"/>
      <c r="E173" s="75"/>
    </row>
    <row r="174" spans="1:5" x14ac:dyDescent="0.25">
      <c r="A174" s="75"/>
      <c r="B174" s="75"/>
      <c r="C174" s="76"/>
      <c r="D174" s="76"/>
      <c r="E174" s="75"/>
    </row>
    <row r="175" spans="1:5" x14ac:dyDescent="0.25">
      <c r="A175" s="75"/>
      <c r="B175" s="75"/>
      <c r="C175" s="76"/>
      <c r="D175" s="76"/>
      <c r="E175" s="75"/>
    </row>
    <row r="176" spans="1:5" x14ac:dyDescent="0.25">
      <c r="A176" s="75"/>
      <c r="B176" s="75"/>
      <c r="C176" s="76"/>
      <c r="D176" s="76"/>
      <c r="E176" s="75"/>
    </row>
    <row r="177" spans="1:5" x14ac:dyDescent="0.25">
      <c r="A177" s="75"/>
      <c r="B177" s="75"/>
      <c r="C177" s="76"/>
      <c r="D177" s="76"/>
      <c r="E177" s="75"/>
    </row>
    <row r="178" spans="1:5" x14ac:dyDescent="0.25">
      <c r="A178" s="75"/>
      <c r="B178" s="75"/>
      <c r="C178" s="76"/>
      <c r="D178" s="76"/>
      <c r="E178" s="75"/>
    </row>
    <row r="179" spans="1:5" x14ac:dyDescent="0.25">
      <c r="A179" s="75"/>
      <c r="B179" s="75"/>
      <c r="C179" s="76"/>
      <c r="D179" s="76"/>
      <c r="E179" s="75"/>
    </row>
    <row r="180" spans="1:5" x14ac:dyDescent="0.25">
      <c r="A180" s="75"/>
      <c r="B180" s="75"/>
      <c r="C180" s="76"/>
      <c r="D180" s="76"/>
      <c r="E180" s="75"/>
    </row>
    <row r="181" spans="1:5" x14ac:dyDescent="0.25">
      <c r="A181" s="75"/>
      <c r="B181" s="75"/>
      <c r="C181" s="76"/>
      <c r="D181" s="76"/>
      <c r="E181" s="75"/>
    </row>
    <row r="182" spans="1:5" x14ac:dyDescent="0.25">
      <c r="A182" s="75"/>
      <c r="B182" s="75"/>
      <c r="C182" s="76"/>
      <c r="D182" s="76"/>
      <c r="E182" s="75"/>
    </row>
    <row r="183" spans="1:5" x14ac:dyDescent="0.25">
      <c r="A183" s="75"/>
      <c r="B183" s="75"/>
      <c r="C183" s="76"/>
      <c r="D183" s="76"/>
      <c r="E183" s="75"/>
    </row>
    <row r="184" spans="1:5" x14ac:dyDescent="0.25">
      <c r="A184" s="75"/>
      <c r="B184" s="75"/>
      <c r="C184" s="76"/>
      <c r="D184" s="76"/>
      <c r="E184" s="75"/>
    </row>
    <row r="185" spans="1:5" x14ac:dyDescent="0.25">
      <c r="A185" s="75"/>
      <c r="B185" s="75"/>
      <c r="C185" s="76"/>
      <c r="D185" s="76"/>
      <c r="E185" s="75"/>
    </row>
    <row r="186" spans="1:5" x14ac:dyDescent="0.25">
      <c r="A186" s="75"/>
      <c r="B186" s="75"/>
      <c r="C186" s="76"/>
      <c r="D186" s="76"/>
      <c r="E186" s="75"/>
    </row>
    <row r="187" spans="1:5" x14ac:dyDescent="0.25">
      <c r="A187" s="75"/>
      <c r="B187" s="75"/>
      <c r="C187" s="76"/>
      <c r="D187" s="76"/>
      <c r="E187" s="75"/>
    </row>
    <row r="188" spans="1:5" x14ac:dyDescent="0.25">
      <c r="A188" s="75"/>
      <c r="B188" s="75"/>
      <c r="C188" s="76"/>
      <c r="D188" s="76"/>
      <c r="E188" s="75"/>
    </row>
    <row r="189" spans="1:5" x14ac:dyDescent="0.25">
      <c r="A189" s="75"/>
      <c r="B189" s="75"/>
      <c r="C189" s="76"/>
      <c r="D189" s="76"/>
      <c r="E189" s="75"/>
    </row>
    <row r="190" spans="1:5" x14ac:dyDescent="0.25">
      <c r="A190" s="75"/>
      <c r="B190" s="75"/>
      <c r="C190" s="76"/>
      <c r="D190" s="76"/>
      <c r="E190" s="75"/>
    </row>
    <row r="191" spans="1:5" x14ac:dyDescent="0.25">
      <c r="A191" s="75"/>
      <c r="B191" s="75"/>
      <c r="C191" s="76"/>
      <c r="D191" s="76"/>
      <c r="E191" s="75"/>
    </row>
    <row r="192" spans="1:5" x14ac:dyDescent="0.25">
      <c r="A192" s="75"/>
      <c r="B192" s="75"/>
      <c r="C192" s="76"/>
      <c r="D192" s="76"/>
      <c r="E192" s="75"/>
    </row>
    <row r="193" spans="1:5" x14ac:dyDescent="0.25">
      <c r="A193" s="75"/>
      <c r="B193" s="75"/>
      <c r="C193" s="76"/>
      <c r="D193" s="76"/>
      <c r="E193" s="75"/>
    </row>
    <row r="194" spans="1:5" x14ac:dyDescent="0.25">
      <c r="A194" s="75"/>
      <c r="B194" s="75"/>
      <c r="C194" s="76"/>
      <c r="D194" s="76"/>
      <c r="E194" s="75"/>
    </row>
    <row r="195" spans="1:5" x14ac:dyDescent="0.25">
      <c r="A195" s="75"/>
      <c r="B195" s="75"/>
      <c r="C195" s="76"/>
      <c r="D195" s="76"/>
      <c r="E195" s="75"/>
    </row>
    <row r="196" spans="1:5" x14ac:dyDescent="0.25">
      <c r="A196" s="75"/>
      <c r="B196" s="75"/>
      <c r="C196" s="76"/>
      <c r="D196" s="76"/>
      <c r="E196" s="75"/>
    </row>
    <row r="197" spans="1:5" x14ac:dyDescent="0.25">
      <c r="A197" s="75"/>
      <c r="B197" s="75"/>
      <c r="C197" s="76"/>
      <c r="D197" s="76"/>
      <c r="E197" s="75"/>
    </row>
    <row r="198" spans="1:5" x14ac:dyDescent="0.25">
      <c r="A198" s="75"/>
      <c r="B198" s="75"/>
      <c r="C198" s="76"/>
      <c r="D198" s="76"/>
      <c r="E198" s="75"/>
    </row>
    <row r="199" spans="1:5" x14ac:dyDescent="0.25">
      <c r="A199" s="75"/>
      <c r="B199" s="75"/>
      <c r="C199" s="76"/>
      <c r="D199" s="76"/>
      <c r="E199" s="75"/>
    </row>
    <row r="200" spans="1:5" x14ac:dyDescent="0.25">
      <c r="A200" s="75"/>
      <c r="B200" s="75"/>
      <c r="C200" s="76"/>
      <c r="D200" s="76"/>
      <c r="E200" s="75"/>
    </row>
    <row r="201" spans="1:5" x14ac:dyDescent="0.25">
      <c r="A201" s="75"/>
      <c r="B201" s="75"/>
      <c r="C201" s="76"/>
      <c r="D201" s="76"/>
      <c r="E201" s="75"/>
    </row>
    <row r="202" spans="1:5" x14ac:dyDescent="0.25">
      <c r="A202" s="75"/>
      <c r="B202" s="75"/>
      <c r="C202" s="76"/>
      <c r="D202" s="76"/>
      <c r="E202" s="75"/>
    </row>
    <row r="203" spans="1:5" x14ac:dyDescent="0.25">
      <c r="A203" s="75"/>
      <c r="B203" s="75"/>
      <c r="C203" s="76"/>
      <c r="D203" s="76"/>
      <c r="E203" s="75"/>
    </row>
    <row r="204" spans="1:5" x14ac:dyDescent="0.25">
      <c r="A204" s="75"/>
      <c r="B204" s="75"/>
      <c r="C204" s="76"/>
      <c r="D204" s="76"/>
      <c r="E204" s="75"/>
    </row>
    <row r="205" spans="1:5" x14ac:dyDescent="0.25">
      <c r="A205" s="75"/>
      <c r="B205" s="75"/>
      <c r="C205" s="76"/>
      <c r="D205" s="76"/>
      <c r="E205" s="75"/>
    </row>
    <row r="206" spans="1:5" x14ac:dyDescent="0.25">
      <c r="A206" s="75"/>
      <c r="B206" s="75"/>
      <c r="C206" s="76"/>
      <c r="D206" s="76"/>
      <c r="E206" s="75"/>
    </row>
    <row r="207" spans="1:5" x14ac:dyDescent="0.25">
      <c r="A207" s="75"/>
      <c r="B207" s="75"/>
      <c r="C207" s="76"/>
      <c r="D207" s="76"/>
      <c r="E207" s="75"/>
    </row>
    <row r="208" spans="1:5" x14ac:dyDescent="0.25">
      <c r="A208" s="75"/>
      <c r="B208" s="75"/>
      <c r="C208" s="76"/>
      <c r="D208" s="76"/>
      <c r="E208" s="75"/>
    </row>
    <row r="209" spans="1:5" x14ac:dyDescent="0.25">
      <c r="A209" s="75"/>
      <c r="B209" s="75"/>
      <c r="C209" s="76"/>
      <c r="D209" s="76"/>
      <c r="E209" s="75"/>
    </row>
    <row r="210" spans="1:5" x14ac:dyDescent="0.25">
      <c r="A210" s="75"/>
      <c r="B210" s="75"/>
      <c r="C210" s="76"/>
      <c r="D210" s="76"/>
      <c r="E210" s="75"/>
    </row>
    <row r="211" spans="1:5" x14ac:dyDescent="0.25">
      <c r="A211" s="75"/>
      <c r="B211" s="75"/>
      <c r="C211" s="76"/>
      <c r="D211" s="76"/>
      <c r="E211" s="75"/>
    </row>
    <row r="212" spans="1:5" x14ac:dyDescent="0.25">
      <c r="A212" s="75"/>
      <c r="B212" s="75"/>
      <c r="C212" s="76"/>
      <c r="D212" s="76"/>
      <c r="E212" s="75"/>
    </row>
    <row r="213" spans="1:5" x14ac:dyDescent="0.25">
      <c r="A213" s="75"/>
      <c r="B213" s="75"/>
      <c r="C213" s="76"/>
      <c r="D213" s="76"/>
      <c r="E213" s="75"/>
    </row>
    <row r="214" spans="1:5" x14ac:dyDescent="0.25">
      <c r="A214" s="75"/>
      <c r="B214" s="75"/>
      <c r="C214" s="76"/>
      <c r="D214" s="76"/>
      <c r="E214" s="75"/>
    </row>
    <row r="215" spans="1:5" x14ac:dyDescent="0.25">
      <c r="A215" s="75"/>
      <c r="B215" s="75"/>
      <c r="C215" s="76"/>
      <c r="D215" s="76"/>
      <c r="E215" s="75"/>
    </row>
    <row r="216" spans="1:5" x14ac:dyDescent="0.25">
      <c r="A216" s="75"/>
      <c r="B216" s="75"/>
      <c r="C216" s="76"/>
      <c r="D216" s="76"/>
      <c r="E216" s="75"/>
    </row>
    <row r="217" spans="1:5" x14ac:dyDescent="0.25">
      <c r="A217" s="75"/>
      <c r="B217" s="75"/>
      <c r="C217" s="76"/>
      <c r="D217" s="76"/>
      <c r="E217" s="75"/>
    </row>
    <row r="218" spans="1:5" x14ac:dyDescent="0.25">
      <c r="A218" s="75"/>
      <c r="B218" s="75"/>
      <c r="C218" s="76"/>
      <c r="D218" s="76"/>
      <c r="E218" s="75"/>
    </row>
    <row r="219" spans="1:5" x14ac:dyDescent="0.25">
      <c r="A219" s="75"/>
      <c r="B219" s="75"/>
      <c r="C219" s="76"/>
      <c r="D219" s="76"/>
      <c r="E219" s="75"/>
    </row>
    <row r="220" spans="1:5" x14ac:dyDescent="0.25">
      <c r="A220" s="75"/>
      <c r="B220" s="75"/>
      <c r="C220" s="76"/>
      <c r="D220" s="76"/>
      <c r="E220" s="75"/>
    </row>
    <row r="221" spans="1:5" x14ac:dyDescent="0.25">
      <c r="A221" s="75"/>
      <c r="B221" s="75"/>
      <c r="C221" s="76"/>
      <c r="D221" s="76"/>
      <c r="E221" s="75"/>
    </row>
    <row r="222" spans="1:5" x14ac:dyDescent="0.25">
      <c r="A222" s="75"/>
      <c r="B222" s="75"/>
      <c r="C222" s="76"/>
      <c r="D222" s="76"/>
      <c r="E222" s="75"/>
    </row>
    <row r="223" spans="1:5" x14ac:dyDescent="0.25">
      <c r="A223" s="75"/>
      <c r="B223" s="75"/>
      <c r="C223" s="76"/>
      <c r="D223" s="76"/>
      <c r="E223" s="75"/>
    </row>
    <row r="224" spans="1:5" x14ac:dyDescent="0.25">
      <c r="A224" s="75"/>
      <c r="B224" s="75"/>
      <c r="C224" s="76"/>
      <c r="D224" s="76"/>
      <c r="E224" s="75"/>
    </row>
    <row r="225" spans="1:5" x14ac:dyDescent="0.25">
      <c r="A225" s="75"/>
      <c r="B225" s="75"/>
      <c r="C225" s="76"/>
      <c r="D225" s="76"/>
      <c r="E225" s="75"/>
    </row>
    <row r="226" spans="1:5" x14ac:dyDescent="0.25">
      <c r="A226" s="75"/>
      <c r="B226" s="75"/>
      <c r="C226" s="76"/>
      <c r="D226" s="76"/>
      <c r="E226" s="75"/>
    </row>
    <row r="227" spans="1:5" x14ac:dyDescent="0.25">
      <c r="A227" s="75"/>
      <c r="B227" s="75"/>
      <c r="C227" s="76"/>
      <c r="D227" s="76"/>
      <c r="E227" s="75"/>
    </row>
    <row r="228" spans="1:5" x14ac:dyDescent="0.25">
      <c r="A228" s="75"/>
      <c r="B228" s="75"/>
      <c r="C228" s="76"/>
      <c r="D228" s="76"/>
      <c r="E228" s="75"/>
    </row>
    <row r="229" spans="1:5" x14ac:dyDescent="0.25">
      <c r="A229" s="75"/>
      <c r="B229" s="75"/>
      <c r="C229" s="76"/>
      <c r="D229" s="76"/>
      <c r="E229" s="75"/>
    </row>
    <row r="230" spans="1:5" x14ac:dyDescent="0.25">
      <c r="A230" s="75"/>
      <c r="B230" s="75"/>
      <c r="C230" s="76"/>
      <c r="D230" s="76"/>
      <c r="E230" s="75"/>
    </row>
    <row r="231" spans="1:5" x14ac:dyDescent="0.25">
      <c r="A231" s="75"/>
      <c r="B231" s="75"/>
      <c r="C231" s="76"/>
      <c r="D231" s="76"/>
      <c r="E231" s="75"/>
    </row>
    <row r="232" spans="1:5" x14ac:dyDescent="0.25">
      <c r="A232" s="75"/>
      <c r="B232" s="75"/>
      <c r="C232" s="76"/>
      <c r="D232" s="76"/>
      <c r="E232" s="75"/>
    </row>
    <row r="233" spans="1:5" x14ac:dyDescent="0.25">
      <c r="A233" s="75"/>
      <c r="B233" s="75"/>
      <c r="C233" s="76"/>
      <c r="D233" s="76"/>
      <c r="E233" s="75"/>
    </row>
    <row r="234" spans="1:5" x14ac:dyDescent="0.25">
      <c r="A234" s="75"/>
      <c r="B234" s="75"/>
      <c r="C234" s="76"/>
      <c r="D234" s="76"/>
      <c r="E234" s="75"/>
    </row>
    <row r="235" spans="1:5" x14ac:dyDescent="0.25">
      <c r="A235" s="75"/>
      <c r="B235" s="75"/>
      <c r="C235" s="76"/>
      <c r="D235" s="76"/>
      <c r="E235" s="75"/>
    </row>
    <row r="236" spans="1:5" x14ac:dyDescent="0.25">
      <c r="A236" s="75"/>
      <c r="B236" s="75"/>
      <c r="C236" s="76"/>
      <c r="D236" s="76"/>
      <c r="E236" s="75"/>
    </row>
    <row r="237" spans="1:5" x14ac:dyDescent="0.25">
      <c r="A237" s="75"/>
      <c r="B237" s="75"/>
      <c r="C237" s="76"/>
      <c r="D237" s="76"/>
      <c r="E237" s="75"/>
    </row>
    <row r="238" spans="1:5" x14ac:dyDescent="0.25">
      <c r="A238" s="75"/>
      <c r="B238" s="75"/>
      <c r="C238" s="76"/>
      <c r="D238" s="76"/>
      <c r="E238" s="75"/>
    </row>
    <row r="239" spans="1:5" x14ac:dyDescent="0.25">
      <c r="A239" s="75"/>
      <c r="B239" s="75"/>
      <c r="C239" s="76"/>
      <c r="D239" s="76"/>
      <c r="E239" s="75"/>
    </row>
    <row r="240" spans="1:5" x14ac:dyDescent="0.25">
      <c r="A240" s="75"/>
      <c r="B240" s="75"/>
      <c r="C240" s="76"/>
      <c r="D240" s="76"/>
      <c r="E240" s="75"/>
    </row>
    <row r="241" spans="1:5" x14ac:dyDescent="0.25">
      <c r="A241" s="75"/>
      <c r="B241" s="75"/>
      <c r="C241" s="76"/>
      <c r="D241" s="76"/>
      <c r="E241" s="75"/>
    </row>
    <row r="242" spans="1:5" x14ac:dyDescent="0.25">
      <c r="A242" s="75"/>
      <c r="B242" s="75"/>
      <c r="C242" s="76"/>
      <c r="D242" s="76"/>
      <c r="E242" s="75"/>
    </row>
    <row r="243" spans="1:5" x14ac:dyDescent="0.25">
      <c r="A243" s="75"/>
      <c r="B243" s="75"/>
      <c r="C243" s="76"/>
      <c r="D243" s="76"/>
      <c r="E243" s="75"/>
    </row>
    <row r="244" spans="1:5" x14ac:dyDescent="0.25">
      <c r="A244" s="75"/>
      <c r="B244" s="75"/>
      <c r="C244" s="76"/>
      <c r="D244" s="76"/>
      <c r="E244" s="75"/>
    </row>
    <row r="245" spans="1:5" x14ac:dyDescent="0.25">
      <c r="A245" s="75"/>
      <c r="B245" s="75"/>
      <c r="C245" s="76"/>
      <c r="D245" s="76"/>
      <c r="E245" s="75"/>
    </row>
    <row r="246" spans="1:5" x14ac:dyDescent="0.25">
      <c r="A246" s="75"/>
      <c r="B246" s="75"/>
      <c r="C246" s="76"/>
      <c r="D246" s="76"/>
      <c r="E246" s="75"/>
    </row>
    <row r="247" spans="1:5" x14ac:dyDescent="0.25">
      <c r="A247" s="75"/>
      <c r="B247" s="75"/>
      <c r="C247" s="76"/>
      <c r="D247" s="76"/>
      <c r="E247" s="75"/>
    </row>
    <row r="248" spans="1:5" x14ac:dyDescent="0.25">
      <c r="A248" s="75"/>
      <c r="B248" s="75"/>
      <c r="C248" s="76"/>
      <c r="D248" s="76"/>
      <c r="E248" s="75"/>
    </row>
    <row r="249" spans="1:5" x14ac:dyDescent="0.25">
      <c r="A249" s="75"/>
      <c r="B249" s="75"/>
      <c r="C249" s="76"/>
      <c r="D249" s="76"/>
      <c r="E249" s="75"/>
    </row>
    <row r="250" spans="1:5" x14ac:dyDescent="0.25">
      <c r="A250" s="75"/>
      <c r="B250" s="75"/>
      <c r="C250" s="76"/>
      <c r="D250" s="76"/>
      <c r="E250" s="75"/>
    </row>
    <row r="251" spans="1:5" x14ac:dyDescent="0.25">
      <c r="A251" s="75"/>
      <c r="B251" s="75"/>
      <c r="C251" s="76"/>
      <c r="D251" s="76"/>
      <c r="E251" s="75"/>
    </row>
    <row r="252" spans="1:5" x14ac:dyDescent="0.25">
      <c r="A252" s="75"/>
      <c r="B252" s="75"/>
      <c r="C252" s="76"/>
      <c r="D252" s="76"/>
      <c r="E252" s="75"/>
    </row>
    <row r="253" spans="1:5" x14ac:dyDescent="0.25">
      <c r="A253" s="75"/>
      <c r="B253" s="75"/>
      <c r="C253" s="76"/>
      <c r="D253" s="76"/>
      <c r="E253" s="75"/>
    </row>
    <row r="254" spans="1:5" x14ac:dyDescent="0.25">
      <c r="A254" s="75"/>
      <c r="B254" s="75"/>
      <c r="C254" s="76"/>
      <c r="D254" s="76"/>
      <c r="E254" s="75"/>
    </row>
    <row r="255" spans="1:5" x14ac:dyDescent="0.25">
      <c r="A255" s="75"/>
      <c r="B255" s="75"/>
      <c r="C255" s="76"/>
      <c r="D255" s="76"/>
      <c r="E255" s="75"/>
    </row>
    <row r="256" spans="1:5" x14ac:dyDescent="0.25">
      <c r="A256" s="75"/>
      <c r="B256" s="75"/>
      <c r="C256" s="76"/>
      <c r="D256" s="76"/>
      <c r="E256" s="75"/>
    </row>
    <row r="257" spans="1:5" x14ac:dyDescent="0.25">
      <c r="A257" s="75"/>
      <c r="B257" s="75"/>
      <c r="C257" s="76"/>
      <c r="D257" s="76"/>
      <c r="E257" s="75"/>
    </row>
    <row r="258" spans="1:5" x14ac:dyDescent="0.25">
      <c r="A258" s="75"/>
      <c r="B258" s="75"/>
      <c r="C258" s="76"/>
      <c r="D258" s="76"/>
      <c r="E258" s="75"/>
    </row>
    <row r="259" spans="1:5" x14ac:dyDescent="0.25">
      <c r="A259" s="75"/>
      <c r="B259" s="75"/>
      <c r="C259" s="76"/>
      <c r="D259" s="76"/>
      <c r="E259" s="75"/>
    </row>
    <row r="260" spans="1:5" x14ac:dyDescent="0.25">
      <c r="A260" s="75"/>
      <c r="B260" s="75"/>
      <c r="C260" s="76"/>
      <c r="D260" s="76"/>
      <c r="E260" s="75"/>
    </row>
    <row r="261" spans="1:5" x14ac:dyDescent="0.25">
      <c r="A261" s="75"/>
      <c r="B261" s="75"/>
      <c r="C261" s="76"/>
      <c r="D261" s="76"/>
      <c r="E261" s="75"/>
    </row>
    <row r="262" spans="1:5" x14ac:dyDescent="0.25">
      <c r="A262" s="75"/>
      <c r="B262" s="75"/>
      <c r="C262" s="76"/>
      <c r="D262" s="76"/>
      <c r="E262" s="75"/>
    </row>
    <row r="263" spans="1:5" x14ac:dyDescent="0.25">
      <c r="A263" s="75"/>
      <c r="B263" s="75"/>
      <c r="C263" s="76"/>
      <c r="D263" s="76"/>
      <c r="E263" s="75"/>
    </row>
    <row r="264" spans="1:5" x14ac:dyDescent="0.25">
      <c r="A264" s="75"/>
      <c r="B264" s="75"/>
      <c r="C264" s="76"/>
      <c r="D264" s="76"/>
      <c r="E264" s="75"/>
    </row>
    <row r="265" spans="1:5" x14ac:dyDescent="0.25">
      <c r="A265" s="75"/>
      <c r="B265" s="75"/>
      <c r="C265" s="76"/>
      <c r="D265" s="76"/>
      <c r="E265" s="75"/>
    </row>
    <row r="266" spans="1:5" x14ac:dyDescent="0.25">
      <c r="A266" s="75"/>
      <c r="B266" s="75"/>
      <c r="C266" s="76"/>
      <c r="D266" s="76"/>
      <c r="E266" s="75"/>
    </row>
    <row r="267" spans="1:5" x14ac:dyDescent="0.25">
      <c r="A267" s="75"/>
      <c r="B267" s="75"/>
      <c r="C267" s="76"/>
      <c r="D267" s="76"/>
      <c r="E267" s="75"/>
    </row>
    <row r="268" spans="1:5" x14ac:dyDescent="0.25">
      <c r="A268" s="75"/>
      <c r="B268" s="75"/>
      <c r="C268" s="76"/>
      <c r="D268" s="76"/>
      <c r="E268" s="75"/>
    </row>
    <row r="269" spans="1:5" x14ac:dyDescent="0.25">
      <c r="A269" s="75"/>
      <c r="B269" s="75"/>
      <c r="C269" s="76"/>
      <c r="D269" s="76"/>
      <c r="E269" s="75"/>
    </row>
    <row r="270" spans="1:5" x14ac:dyDescent="0.25">
      <c r="A270" s="75"/>
      <c r="B270" s="75"/>
      <c r="C270" s="76"/>
      <c r="D270" s="76"/>
      <c r="E270" s="75"/>
    </row>
    <row r="271" spans="1:5" x14ac:dyDescent="0.25">
      <c r="A271" s="75"/>
      <c r="B271" s="75"/>
      <c r="C271" s="76"/>
      <c r="D271" s="76"/>
      <c r="E271" s="75"/>
    </row>
    <row r="272" spans="1:5" x14ac:dyDescent="0.25">
      <c r="A272" s="75"/>
      <c r="B272" s="75"/>
      <c r="C272" s="76"/>
      <c r="D272" s="76"/>
      <c r="E272" s="75"/>
    </row>
    <row r="273" spans="1:5" x14ac:dyDescent="0.25">
      <c r="A273" s="75"/>
      <c r="B273" s="75"/>
      <c r="C273" s="76"/>
      <c r="D273" s="76"/>
      <c r="E273" s="75"/>
    </row>
    <row r="274" spans="1:5" x14ac:dyDescent="0.25">
      <c r="A274" s="75"/>
      <c r="B274" s="75"/>
      <c r="C274" s="76"/>
      <c r="D274" s="76"/>
      <c r="E274" s="75"/>
    </row>
    <row r="275" spans="1:5" x14ac:dyDescent="0.25">
      <c r="A275" s="75"/>
      <c r="B275" s="75"/>
      <c r="C275" s="76"/>
      <c r="D275" s="76"/>
      <c r="E275" s="75"/>
    </row>
    <row r="276" spans="1:5" x14ac:dyDescent="0.25">
      <c r="A276" s="75"/>
      <c r="B276" s="75"/>
      <c r="C276" s="76"/>
      <c r="D276" s="76"/>
      <c r="E276" s="75"/>
    </row>
    <row r="277" spans="1:5" x14ac:dyDescent="0.25">
      <c r="A277" s="75"/>
      <c r="B277" s="75"/>
      <c r="C277" s="76"/>
      <c r="D277" s="76"/>
      <c r="E277" s="75"/>
    </row>
    <row r="278" spans="1:5" x14ac:dyDescent="0.25">
      <c r="A278" s="75"/>
      <c r="B278" s="75"/>
      <c r="C278" s="76"/>
      <c r="D278" s="76"/>
      <c r="E278" s="75"/>
    </row>
    <row r="279" spans="1:5" x14ac:dyDescent="0.25">
      <c r="A279" s="75"/>
      <c r="B279" s="75"/>
      <c r="C279" s="76"/>
      <c r="D279" s="76"/>
      <c r="E279" s="75"/>
    </row>
    <row r="280" spans="1:5" x14ac:dyDescent="0.25">
      <c r="A280" s="75"/>
      <c r="B280" s="75"/>
      <c r="C280" s="76"/>
      <c r="D280" s="76"/>
      <c r="E280" s="75"/>
    </row>
    <row r="281" spans="1:5" x14ac:dyDescent="0.25">
      <c r="A281" s="75"/>
      <c r="B281" s="75"/>
      <c r="C281" s="76"/>
      <c r="D281" s="76"/>
      <c r="E281" s="75"/>
    </row>
    <row r="282" spans="1:5" x14ac:dyDescent="0.25">
      <c r="A282" s="75"/>
      <c r="B282" s="75"/>
      <c r="C282" s="76"/>
      <c r="D282" s="76"/>
      <c r="E282" s="75"/>
    </row>
    <row r="283" spans="1:5" x14ac:dyDescent="0.25">
      <c r="A283" s="75"/>
      <c r="B283" s="75"/>
      <c r="C283" s="76"/>
      <c r="D283" s="76"/>
      <c r="E283" s="75"/>
    </row>
    <row r="284" spans="1:5" x14ac:dyDescent="0.25">
      <c r="A284" s="75"/>
      <c r="B284" s="75"/>
      <c r="C284" s="76"/>
      <c r="D284" s="76"/>
      <c r="E284" s="75"/>
    </row>
    <row r="285" spans="1:5" x14ac:dyDescent="0.25">
      <c r="A285" s="75"/>
      <c r="B285" s="75"/>
      <c r="C285" s="76"/>
      <c r="D285" s="76"/>
      <c r="E285" s="75"/>
    </row>
    <row r="286" spans="1:5" x14ac:dyDescent="0.25">
      <c r="A286" s="75"/>
      <c r="B286" s="75"/>
      <c r="C286" s="76"/>
      <c r="D286" s="76"/>
      <c r="E286" s="75"/>
    </row>
    <row r="287" spans="1:5" x14ac:dyDescent="0.25">
      <c r="A287" s="75"/>
      <c r="B287" s="75"/>
      <c r="C287" s="76"/>
      <c r="D287" s="76"/>
      <c r="E287" s="75"/>
    </row>
    <row r="288" spans="1:5" x14ac:dyDescent="0.25">
      <c r="A288" s="75"/>
      <c r="B288" s="75"/>
      <c r="C288" s="76"/>
      <c r="D288" s="76"/>
      <c r="E288" s="75"/>
    </row>
    <row r="289" spans="1:5" x14ac:dyDescent="0.25">
      <c r="A289" s="75"/>
      <c r="B289" s="75"/>
      <c r="C289" s="76"/>
      <c r="D289" s="76"/>
      <c r="E289" s="75"/>
    </row>
    <row r="290" spans="1:5" x14ac:dyDescent="0.25">
      <c r="A290" s="75"/>
      <c r="B290" s="75"/>
      <c r="C290" s="76"/>
      <c r="D290" s="76"/>
      <c r="E290" s="75"/>
    </row>
    <row r="291" spans="1:5" x14ac:dyDescent="0.25">
      <c r="A291" s="75"/>
      <c r="B291" s="75"/>
      <c r="C291" s="76"/>
      <c r="D291" s="76"/>
      <c r="E291" s="75"/>
    </row>
    <row r="292" spans="1:5" x14ac:dyDescent="0.25">
      <c r="A292" s="75"/>
      <c r="B292" s="75"/>
      <c r="C292" s="76"/>
      <c r="D292" s="76"/>
      <c r="E292" s="75"/>
    </row>
    <row r="293" spans="1:5" x14ac:dyDescent="0.25">
      <c r="A293" s="75"/>
      <c r="B293" s="75"/>
      <c r="C293" s="76"/>
      <c r="D293" s="76"/>
      <c r="E293" s="75"/>
    </row>
    <row r="294" spans="1:5" x14ac:dyDescent="0.25">
      <c r="A294" s="75"/>
      <c r="B294" s="75"/>
      <c r="C294" s="76"/>
      <c r="D294" s="76"/>
      <c r="E294" s="75"/>
    </row>
    <row r="295" spans="1:5" x14ac:dyDescent="0.25">
      <c r="A295" s="75"/>
      <c r="B295" s="75"/>
      <c r="C295" s="76"/>
      <c r="D295" s="76"/>
      <c r="E295" s="75"/>
    </row>
    <row r="296" spans="1:5" x14ac:dyDescent="0.25">
      <c r="A296" s="75"/>
      <c r="B296" s="75"/>
      <c r="C296" s="76"/>
      <c r="D296" s="76"/>
      <c r="E296" s="75"/>
    </row>
    <row r="297" spans="1:5" x14ac:dyDescent="0.25">
      <c r="A297" s="75"/>
      <c r="B297" s="75"/>
      <c r="C297" s="76"/>
      <c r="D297" s="76"/>
      <c r="E297" s="75"/>
    </row>
    <row r="298" spans="1:5" x14ac:dyDescent="0.25">
      <c r="A298" s="75"/>
      <c r="B298" s="75"/>
      <c r="C298" s="76"/>
      <c r="D298" s="76"/>
      <c r="E298" s="75"/>
    </row>
    <row r="299" spans="1:5" x14ac:dyDescent="0.25">
      <c r="A299" s="75"/>
      <c r="B299" s="75"/>
      <c r="C299" s="76"/>
      <c r="D299" s="76"/>
      <c r="E299" s="75"/>
    </row>
    <row r="300" spans="1:5" x14ac:dyDescent="0.25">
      <c r="A300" s="75"/>
      <c r="B300" s="75"/>
      <c r="C300" s="76"/>
      <c r="D300" s="76"/>
      <c r="E300" s="75"/>
    </row>
    <row r="301" spans="1:5" x14ac:dyDescent="0.25">
      <c r="A301" s="75"/>
      <c r="B301" s="75"/>
      <c r="C301" s="76"/>
      <c r="D301" s="76"/>
      <c r="E301" s="75"/>
    </row>
    <row r="302" spans="1:5" x14ac:dyDescent="0.25">
      <c r="A302" s="75"/>
      <c r="B302" s="75"/>
      <c r="C302" s="76"/>
      <c r="D302" s="76"/>
      <c r="E302" s="75"/>
    </row>
    <row r="303" spans="1:5" x14ac:dyDescent="0.25">
      <c r="A303" s="75"/>
      <c r="B303" s="75"/>
      <c r="C303" s="76"/>
      <c r="D303" s="76"/>
      <c r="E303" s="75"/>
    </row>
    <row r="304" spans="1:5" x14ac:dyDescent="0.25">
      <c r="A304" s="75"/>
      <c r="B304" s="75"/>
      <c r="C304" s="76"/>
      <c r="D304" s="76"/>
      <c r="E304" s="75"/>
    </row>
    <row r="305" spans="1:5" x14ac:dyDescent="0.25">
      <c r="A305" s="75"/>
      <c r="B305" s="75"/>
      <c r="C305" s="76"/>
      <c r="D305" s="76"/>
      <c r="E305" s="75"/>
    </row>
    <row r="306" spans="1:5" x14ac:dyDescent="0.25">
      <c r="A306" s="75"/>
      <c r="B306" s="75"/>
      <c r="C306" s="76"/>
      <c r="D306" s="76"/>
      <c r="E306" s="75"/>
    </row>
    <row r="307" spans="1:5" x14ac:dyDescent="0.25">
      <c r="A307" s="75"/>
      <c r="B307" s="75"/>
      <c r="C307" s="76"/>
      <c r="D307" s="76"/>
      <c r="E307" s="75"/>
    </row>
    <row r="308" spans="1:5" x14ac:dyDescent="0.25">
      <c r="A308" s="75"/>
      <c r="B308" s="75"/>
      <c r="C308" s="76"/>
      <c r="D308" s="76"/>
      <c r="E308" s="75"/>
    </row>
    <row r="309" spans="1:5" x14ac:dyDescent="0.25">
      <c r="A309" s="75"/>
      <c r="B309" s="75"/>
      <c r="C309" s="76"/>
      <c r="D309" s="76"/>
      <c r="E309" s="75"/>
    </row>
    <row r="310" spans="1:5" x14ac:dyDescent="0.25">
      <c r="A310" s="75"/>
      <c r="B310" s="75"/>
      <c r="C310" s="76"/>
      <c r="D310" s="76"/>
      <c r="E310" s="75"/>
    </row>
    <row r="311" spans="1:5" x14ac:dyDescent="0.25">
      <c r="A311" s="75"/>
      <c r="B311" s="75"/>
      <c r="C311" s="76"/>
      <c r="D311" s="76"/>
      <c r="E311" s="75"/>
    </row>
    <row r="312" spans="1:5" x14ac:dyDescent="0.25">
      <c r="A312" s="75"/>
      <c r="B312" s="75"/>
      <c r="C312" s="76"/>
      <c r="D312" s="76"/>
      <c r="E312" s="75"/>
    </row>
    <row r="313" spans="1:5" x14ac:dyDescent="0.25">
      <c r="A313" s="75"/>
      <c r="B313" s="75"/>
      <c r="C313" s="76"/>
      <c r="D313" s="76"/>
      <c r="E313" s="75"/>
    </row>
    <row r="314" spans="1:5" x14ac:dyDescent="0.25">
      <c r="A314" s="75"/>
      <c r="B314" s="75"/>
      <c r="C314" s="76"/>
      <c r="D314" s="76"/>
      <c r="E314" s="75"/>
    </row>
    <row r="315" spans="1:5" x14ac:dyDescent="0.25">
      <c r="A315" s="75"/>
      <c r="B315" s="75"/>
      <c r="C315" s="76"/>
      <c r="D315" s="76"/>
      <c r="E315" s="75"/>
    </row>
    <row r="316" spans="1:5" x14ac:dyDescent="0.25">
      <c r="A316" s="75"/>
      <c r="B316" s="75"/>
      <c r="C316" s="76"/>
      <c r="D316" s="76"/>
      <c r="E316" s="75"/>
    </row>
    <row r="317" spans="1:5" x14ac:dyDescent="0.25">
      <c r="A317" s="75"/>
      <c r="B317" s="75"/>
      <c r="C317" s="76"/>
      <c r="D317" s="76"/>
      <c r="E317" s="75"/>
    </row>
    <row r="318" spans="1:5" x14ac:dyDescent="0.25">
      <c r="A318" s="75"/>
      <c r="B318" s="75"/>
      <c r="C318" s="76"/>
      <c r="D318" s="76"/>
      <c r="E318" s="75"/>
    </row>
    <row r="319" spans="1:5" x14ac:dyDescent="0.25">
      <c r="A319" s="75"/>
      <c r="B319" s="75"/>
      <c r="C319" s="76"/>
      <c r="D319" s="76"/>
      <c r="E319" s="75"/>
    </row>
    <row r="320" spans="1:5" x14ac:dyDescent="0.25">
      <c r="A320" s="75"/>
      <c r="B320" s="75"/>
      <c r="C320" s="76"/>
      <c r="D320" s="76"/>
      <c r="E320" s="75"/>
    </row>
    <row r="321" spans="1:5" x14ac:dyDescent="0.25">
      <c r="A321" s="75"/>
      <c r="B321" s="75"/>
      <c r="C321" s="76"/>
      <c r="D321" s="76"/>
      <c r="E321" s="75"/>
    </row>
    <row r="322" spans="1:5" x14ac:dyDescent="0.25">
      <c r="A322" s="75"/>
      <c r="B322" s="75"/>
      <c r="C322" s="76"/>
      <c r="D322" s="76"/>
      <c r="E322" s="75"/>
    </row>
    <row r="323" spans="1:5" x14ac:dyDescent="0.25">
      <c r="A323" s="75"/>
      <c r="B323" s="75"/>
      <c r="C323" s="76"/>
      <c r="D323" s="76"/>
      <c r="E323" s="75"/>
    </row>
    <row r="324" spans="1:5" x14ac:dyDescent="0.25">
      <c r="A324" s="75"/>
      <c r="B324" s="75"/>
      <c r="C324" s="76"/>
      <c r="D324" s="76"/>
      <c r="E324" s="75"/>
    </row>
    <row r="325" spans="1:5" x14ac:dyDescent="0.25">
      <c r="A325" s="75"/>
      <c r="B325" s="75"/>
      <c r="C325" s="76"/>
      <c r="D325" s="76"/>
      <c r="E325" s="75"/>
    </row>
    <row r="326" spans="1:5" x14ac:dyDescent="0.25">
      <c r="A326" s="75"/>
      <c r="B326" s="75"/>
      <c r="C326" s="76"/>
      <c r="D326" s="76"/>
      <c r="E326" s="75"/>
    </row>
    <row r="327" spans="1:5" x14ac:dyDescent="0.25">
      <c r="A327" s="75"/>
      <c r="B327" s="75"/>
      <c r="C327" s="76"/>
      <c r="D327" s="76"/>
      <c r="E327" s="75"/>
    </row>
    <row r="328" spans="1:5" x14ac:dyDescent="0.25">
      <c r="A328" s="75"/>
      <c r="B328" s="75"/>
      <c r="C328" s="76"/>
      <c r="D328" s="76"/>
      <c r="E328" s="75"/>
    </row>
    <row r="329" spans="1:5" x14ac:dyDescent="0.25">
      <c r="A329" s="75"/>
      <c r="B329" s="75"/>
      <c r="C329" s="76"/>
      <c r="D329" s="76"/>
      <c r="E329" s="75"/>
    </row>
    <row r="330" spans="1:5" x14ac:dyDescent="0.25">
      <c r="A330" s="75"/>
      <c r="B330" s="75"/>
      <c r="C330" s="76"/>
      <c r="D330" s="76"/>
      <c r="E330" s="75"/>
    </row>
    <row r="331" spans="1:5" x14ac:dyDescent="0.25">
      <c r="A331" s="75"/>
      <c r="B331" s="75"/>
      <c r="C331" s="76"/>
      <c r="D331" s="76"/>
      <c r="E331" s="75"/>
    </row>
    <row r="332" spans="1:5" x14ac:dyDescent="0.25">
      <c r="A332" s="75"/>
      <c r="B332" s="75"/>
      <c r="C332" s="76"/>
      <c r="D332" s="76"/>
      <c r="E332" s="75"/>
    </row>
    <row r="333" spans="1:5" x14ac:dyDescent="0.25">
      <c r="A333" s="75"/>
      <c r="B333" s="75"/>
      <c r="C333" s="76"/>
      <c r="D333" s="76"/>
      <c r="E333" s="75"/>
    </row>
    <row r="334" spans="1:5" x14ac:dyDescent="0.25">
      <c r="A334" s="75"/>
      <c r="B334" s="75"/>
      <c r="C334" s="76"/>
      <c r="D334" s="76"/>
      <c r="E334" s="75"/>
    </row>
    <row r="335" spans="1:5" x14ac:dyDescent="0.25">
      <c r="A335" s="75"/>
      <c r="B335" s="75"/>
      <c r="C335" s="76"/>
      <c r="D335" s="76"/>
      <c r="E335" s="75"/>
    </row>
    <row r="336" spans="1:5" x14ac:dyDescent="0.25">
      <c r="A336" s="75"/>
      <c r="B336" s="75"/>
      <c r="C336" s="76"/>
      <c r="D336" s="76"/>
      <c r="E336" s="75"/>
    </row>
    <row r="337" spans="1:5" x14ac:dyDescent="0.25">
      <c r="A337" s="75"/>
      <c r="B337" s="75"/>
      <c r="C337" s="76"/>
      <c r="D337" s="76"/>
      <c r="E337" s="75"/>
    </row>
    <row r="338" spans="1:5" x14ac:dyDescent="0.25">
      <c r="A338" s="75"/>
      <c r="B338" s="75"/>
      <c r="C338" s="76"/>
      <c r="D338" s="76"/>
      <c r="E338" s="75"/>
    </row>
    <row r="339" spans="1:5" x14ac:dyDescent="0.25">
      <c r="A339" s="75"/>
      <c r="B339" s="75"/>
      <c r="C339" s="76"/>
      <c r="D339" s="76"/>
      <c r="E339" s="75"/>
    </row>
    <row r="340" spans="1:5" x14ac:dyDescent="0.25">
      <c r="A340" s="75"/>
      <c r="B340" s="75"/>
      <c r="C340" s="76"/>
      <c r="D340" s="76"/>
      <c r="E340" s="75"/>
    </row>
    <row r="341" spans="1:5" x14ac:dyDescent="0.25">
      <c r="A341" s="75"/>
      <c r="B341" s="75"/>
      <c r="C341" s="76"/>
      <c r="D341" s="76"/>
      <c r="E341" s="75"/>
    </row>
    <row r="342" spans="1:5" x14ac:dyDescent="0.25">
      <c r="A342" s="75"/>
      <c r="B342" s="75"/>
      <c r="C342" s="76"/>
      <c r="D342" s="76"/>
      <c r="E342" s="75"/>
    </row>
    <row r="343" spans="1:5" x14ac:dyDescent="0.25">
      <c r="A343" s="75"/>
      <c r="B343" s="75"/>
      <c r="C343" s="76"/>
      <c r="D343" s="76"/>
      <c r="E343" s="75"/>
    </row>
    <row r="344" spans="1:5" x14ac:dyDescent="0.25">
      <c r="A344" s="75"/>
      <c r="B344" s="75"/>
      <c r="C344" s="76"/>
      <c r="D344" s="76"/>
      <c r="E344" s="75"/>
    </row>
    <row r="345" spans="1:5" x14ac:dyDescent="0.25">
      <c r="A345" s="75"/>
      <c r="B345" s="75"/>
      <c r="C345" s="76"/>
      <c r="D345" s="76"/>
      <c r="E345" s="75"/>
    </row>
    <row r="346" spans="1:5" x14ac:dyDescent="0.25">
      <c r="A346" s="75"/>
      <c r="B346" s="75"/>
      <c r="C346" s="76"/>
      <c r="D346" s="76"/>
      <c r="E346" s="75"/>
    </row>
    <row r="347" spans="1:5" x14ac:dyDescent="0.25">
      <c r="A347" s="75"/>
      <c r="B347" s="75"/>
      <c r="C347" s="76"/>
      <c r="D347" s="76"/>
      <c r="E347" s="75"/>
    </row>
    <row r="348" spans="1:5" x14ac:dyDescent="0.25">
      <c r="A348" s="75"/>
      <c r="B348" s="75"/>
      <c r="C348" s="76"/>
      <c r="D348" s="76"/>
      <c r="E348" s="75"/>
    </row>
    <row r="349" spans="1:5" x14ac:dyDescent="0.25">
      <c r="A349" s="75"/>
      <c r="B349" s="75"/>
      <c r="C349" s="76"/>
      <c r="D349" s="76"/>
      <c r="E349" s="75"/>
    </row>
    <row r="350" spans="1:5" x14ac:dyDescent="0.25">
      <c r="A350" s="75"/>
      <c r="B350" s="75"/>
      <c r="C350" s="76"/>
      <c r="D350" s="76"/>
      <c r="E350" s="75"/>
    </row>
    <row r="351" spans="1:5" x14ac:dyDescent="0.25">
      <c r="A351" s="75"/>
      <c r="B351" s="75"/>
      <c r="C351" s="76"/>
      <c r="D351" s="76"/>
      <c r="E351" s="75"/>
    </row>
    <row r="352" spans="1:5" x14ac:dyDescent="0.25">
      <c r="A352" s="75"/>
      <c r="B352" s="75"/>
      <c r="C352" s="76"/>
      <c r="D352" s="76"/>
      <c r="E352" s="75"/>
    </row>
    <row r="353" spans="1:5" x14ac:dyDescent="0.25">
      <c r="A353" s="75"/>
      <c r="B353" s="75"/>
      <c r="C353" s="76"/>
      <c r="D353" s="76"/>
      <c r="E353" s="75"/>
    </row>
    <row r="354" spans="1:5" x14ac:dyDescent="0.25">
      <c r="A354" s="75"/>
      <c r="B354" s="75"/>
      <c r="C354" s="76"/>
      <c r="D354" s="76"/>
      <c r="E354" s="75"/>
    </row>
    <row r="355" spans="1:5" x14ac:dyDescent="0.25">
      <c r="A355" s="75"/>
      <c r="B355" s="75"/>
      <c r="C355" s="76"/>
      <c r="D355" s="76"/>
      <c r="E355" s="75"/>
    </row>
    <row r="356" spans="1:5" x14ac:dyDescent="0.25">
      <c r="A356" s="75"/>
      <c r="B356" s="75"/>
      <c r="C356" s="76"/>
      <c r="D356" s="76"/>
      <c r="E356" s="75"/>
    </row>
    <row r="357" spans="1:5" x14ac:dyDescent="0.25">
      <c r="A357" s="75"/>
      <c r="B357" s="75"/>
      <c r="C357" s="76"/>
      <c r="D357" s="76"/>
      <c r="E357" s="75"/>
    </row>
    <row r="358" spans="1:5" x14ac:dyDescent="0.25">
      <c r="A358" s="75"/>
      <c r="B358" s="75"/>
      <c r="C358" s="76"/>
      <c r="D358" s="76"/>
      <c r="E358" s="75"/>
    </row>
    <row r="359" spans="1:5" x14ac:dyDescent="0.25">
      <c r="A359" s="75"/>
      <c r="B359" s="75"/>
      <c r="C359" s="76"/>
      <c r="D359" s="76"/>
      <c r="E359" s="75"/>
    </row>
    <row r="360" spans="1:5" x14ac:dyDescent="0.25">
      <c r="A360" s="75"/>
      <c r="B360" s="75"/>
      <c r="C360" s="76"/>
      <c r="D360" s="76"/>
      <c r="E360" s="75"/>
    </row>
    <row r="361" spans="1:5" x14ac:dyDescent="0.25">
      <c r="A361" s="75"/>
      <c r="B361" s="75"/>
      <c r="C361" s="76"/>
      <c r="D361" s="76"/>
      <c r="E361" s="75"/>
    </row>
    <row r="362" spans="1:5" x14ac:dyDescent="0.25">
      <c r="A362" s="75"/>
      <c r="B362" s="75"/>
      <c r="C362" s="76"/>
      <c r="D362" s="76"/>
      <c r="E362" s="75"/>
    </row>
    <row r="363" spans="1:5" x14ac:dyDescent="0.25">
      <c r="A363" s="75"/>
      <c r="B363" s="75"/>
      <c r="C363" s="76"/>
      <c r="D363" s="76"/>
      <c r="E363" s="75"/>
    </row>
    <row r="364" spans="1:5" x14ac:dyDescent="0.25">
      <c r="A364" s="75"/>
      <c r="B364" s="75"/>
      <c r="C364" s="76"/>
      <c r="D364" s="76"/>
      <c r="E364" s="75"/>
    </row>
    <row r="365" spans="1:5" x14ac:dyDescent="0.25">
      <c r="A365" s="75"/>
      <c r="B365" s="75"/>
      <c r="C365" s="76"/>
      <c r="D365" s="76"/>
      <c r="E365" s="75"/>
    </row>
    <row r="366" spans="1:5" x14ac:dyDescent="0.25">
      <c r="A366" s="75"/>
      <c r="B366" s="75"/>
      <c r="C366" s="76"/>
      <c r="D366" s="76"/>
      <c r="E366" s="75"/>
    </row>
    <row r="367" spans="1:5" x14ac:dyDescent="0.25">
      <c r="A367" s="75"/>
      <c r="B367" s="75"/>
      <c r="C367" s="76"/>
      <c r="D367" s="76"/>
      <c r="E367" s="75"/>
    </row>
    <row r="368" spans="1:5" x14ac:dyDescent="0.25">
      <c r="A368" s="75"/>
      <c r="B368" s="75"/>
      <c r="C368" s="76"/>
      <c r="D368" s="76"/>
      <c r="E368" s="75"/>
    </row>
    <row r="369" spans="1:5" x14ac:dyDescent="0.25">
      <c r="A369" s="75"/>
      <c r="B369" s="75"/>
      <c r="C369" s="76"/>
      <c r="D369" s="76"/>
      <c r="E369" s="75"/>
    </row>
    <row r="370" spans="1:5" x14ac:dyDescent="0.25">
      <c r="A370" s="75"/>
      <c r="B370" s="75"/>
      <c r="C370" s="76"/>
      <c r="D370" s="76"/>
      <c r="E370" s="75"/>
    </row>
    <row r="371" spans="1:5" x14ac:dyDescent="0.25">
      <c r="A371" s="75"/>
      <c r="B371" s="75"/>
      <c r="C371" s="76"/>
      <c r="D371" s="76"/>
      <c r="E371" s="75"/>
    </row>
    <row r="372" spans="1:5" x14ac:dyDescent="0.25">
      <c r="A372" s="75"/>
      <c r="B372" s="75"/>
      <c r="C372" s="76"/>
      <c r="D372" s="76"/>
      <c r="E372" s="75"/>
    </row>
    <row r="373" spans="1:5" x14ac:dyDescent="0.25">
      <c r="A373" s="75"/>
      <c r="B373" s="75"/>
      <c r="C373" s="76"/>
      <c r="D373" s="76"/>
      <c r="E373" s="75"/>
    </row>
    <row r="374" spans="1:5" x14ac:dyDescent="0.25">
      <c r="A374" s="75"/>
      <c r="B374" s="75"/>
      <c r="C374" s="76"/>
      <c r="D374" s="76"/>
      <c r="E374" s="75"/>
    </row>
    <row r="375" spans="1:5" x14ac:dyDescent="0.25">
      <c r="A375" s="75"/>
      <c r="B375" s="75"/>
      <c r="C375" s="76"/>
      <c r="D375" s="76"/>
      <c r="E375" s="75"/>
    </row>
    <row r="376" spans="1:5" x14ac:dyDescent="0.25">
      <c r="A376" s="75"/>
      <c r="B376" s="75"/>
      <c r="C376" s="76"/>
      <c r="D376" s="76"/>
      <c r="E376" s="75"/>
    </row>
    <row r="377" spans="1:5" x14ac:dyDescent="0.25">
      <c r="A377" s="75"/>
      <c r="B377" s="75"/>
      <c r="C377" s="76"/>
      <c r="D377" s="76"/>
      <c r="E377" s="75"/>
    </row>
    <row r="378" spans="1:5" x14ac:dyDescent="0.25">
      <c r="A378" s="75"/>
      <c r="B378" s="75"/>
      <c r="C378" s="76"/>
      <c r="D378" s="76"/>
      <c r="E378" s="75"/>
    </row>
    <row r="379" spans="1:5" x14ac:dyDescent="0.25">
      <c r="A379" s="75"/>
      <c r="B379" s="75"/>
      <c r="C379" s="76"/>
      <c r="D379" s="76"/>
      <c r="E379" s="75"/>
    </row>
    <row r="380" spans="1:5" x14ac:dyDescent="0.25">
      <c r="A380" s="75"/>
      <c r="B380" s="75"/>
      <c r="C380" s="76"/>
      <c r="D380" s="76"/>
      <c r="E380" s="75"/>
    </row>
    <row r="381" spans="1:5" x14ac:dyDescent="0.25">
      <c r="A381" s="75"/>
      <c r="B381" s="75"/>
      <c r="C381" s="76"/>
      <c r="D381" s="76"/>
      <c r="E381" s="75"/>
    </row>
    <row r="382" spans="1:5" x14ac:dyDescent="0.25">
      <c r="A382" s="75"/>
      <c r="B382" s="75"/>
      <c r="C382" s="76"/>
      <c r="D382" s="76"/>
      <c r="E382" s="75"/>
    </row>
    <row r="383" spans="1:5" x14ac:dyDescent="0.25">
      <c r="A383" s="75"/>
      <c r="B383" s="75"/>
      <c r="C383" s="76"/>
      <c r="D383" s="76"/>
      <c r="E383" s="75"/>
    </row>
    <row r="384" spans="1:5" x14ac:dyDescent="0.25">
      <c r="A384" s="75"/>
      <c r="B384" s="75"/>
      <c r="C384" s="76"/>
      <c r="D384" s="76"/>
      <c r="E384" s="75"/>
    </row>
    <row r="385" spans="1:5" x14ac:dyDescent="0.25">
      <c r="A385" s="75"/>
      <c r="B385" s="75"/>
      <c r="C385" s="76"/>
      <c r="D385" s="76"/>
      <c r="E385" s="75"/>
    </row>
    <row r="386" spans="1:5" x14ac:dyDescent="0.25">
      <c r="A386" s="75"/>
      <c r="B386" s="75"/>
      <c r="C386" s="76"/>
      <c r="D386" s="76"/>
      <c r="E386" s="75"/>
    </row>
    <row r="387" spans="1:5" x14ac:dyDescent="0.25">
      <c r="A387" s="75"/>
      <c r="B387" s="75"/>
      <c r="C387" s="76"/>
      <c r="D387" s="76"/>
      <c r="E387" s="75"/>
    </row>
    <row r="388" spans="1:5" x14ac:dyDescent="0.25">
      <c r="A388" s="75"/>
      <c r="B388" s="75"/>
      <c r="C388" s="76"/>
      <c r="D388" s="76"/>
      <c r="E388" s="75"/>
    </row>
    <row r="389" spans="1:5" x14ac:dyDescent="0.25">
      <c r="A389" s="75"/>
      <c r="B389" s="75"/>
      <c r="C389" s="76"/>
      <c r="D389" s="76"/>
      <c r="E389" s="75"/>
    </row>
    <row r="390" spans="1:5" x14ac:dyDescent="0.25">
      <c r="A390" s="75"/>
      <c r="B390" s="75"/>
      <c r="C390" s="76"/>
      <c r="D390" s="76"/>
      <c r="E390" s="75"/>
    </row>
    <row r="391" spans="1:5" x14ac:dyDescent="0.25">
      <c r="A391" s="75"/>
      <c r="B391" s="75"/>
      <c r="C391" s="76"/>
      <c r="D391" s="76"/>
      <c r="E391" s="75"/>
    </row>
    <row r="392" spans="1:5" x14ac:dyDescent="0.25">
      <c r="A392" s="75"/>
      <c r="B392" s="75"/>
      <c r="C392" s="76"/>
      <c r="D392" s="76"/>
      <c r="E392" s="75"/>
    </row>
    <row r="393" spans="1:5" x14ac:dyDescent="0.25">
      <c r="A393" s="75"/>
      <c r="B393" s="75"/>
      <c r="C393" s="76"/>
      <c r="D393" s="76"/>
      <c r="E393" s="75"/>
    </row>
    <row r="394" spans="1:5" x14ac:dyDescent="0.25">
      <c r="A394" s="75"/>
      <c r="B394" s="75"/>
      <c r="C394" s="76"/>
      <c r="D394" s="76"/>
      <c r="E394" s="75"/>
    </row>
    <row r="395" spans="1:5" x14ac:dyDescent="0.25">
      <c r="A395" s="75"/>
      <c r="B395" s="75"/>
      <c r="C395" s="76"/>
      <c r="D395" s="76"/>
      <c r="E395" s="75"/>
    </row>
    <row r="396" spans="1:5" x14ac:dyDescent="0.25">
      <c r="A396" s="75"/>
      <c r="B396" s="75"/>
      <c r="C396" s="76"/>
      <c r="D396" s="76"/>
      <c r="E396" s="75"/>
    </row>
    <row r="397" spans="1:5" x14ac:dyDescent="0.25">
      <c r="A397" s="75"/>
      <c r="B397" s="75"/>
      <c r="C397" s="76"/>
      <c r="D397" s="76"/>
      <c r="E397" s="75"/>
    </row>
    <row r="398" spans="1:5" x14ac:dyDescent="0.25">
      <c r="A398" s="75"/>
      <c r="B398" s="75"/>
      <c r="C398" s="76"/>
      <c r="D398" s="76"/>
      <c r="E398" s="75"/>
    </row>
    <row r="399" spans="1:5" x14ac:dyDescent="0.25">
      <c r="A399" s="75"/>
      <c r="B399" s="75"/>
      <c r="C399" s="76"/>
      <c r="D399" s="76"/>
      <c r="E399" s="75"/>
    </row>
    <row r="400" spans="1:5" x14ac:dyDescent="0.25">
      <c r="A400" s="75"/>
      <c r="B400" s="75"/>
      <c r="C400" s="76"/>
      <c r="D400" s="76"/>
      <c r="E400" s="75"/>
    </row>
    <row r="401" spans="1:5" x14ac:dyDescent="0.25">
      <c r="A401" s="75"/>
      <c r="B401" s="75"/>
      <c r="C401" s="76"/>
      <c r="D401" s="76"/>
      <c r="E401" s="75"/>
    </row>
    <row r="402" spans="1:5" x14ac:dyDescent="0.25">
      <c r="A402" s="75"/>
      <c r="B402" s="75"/>
      <c r="C402" s="76"/>
      <c r="D402" s="76"/>
      <c r="E402" s="75"/>
    </row>
    <row r="403" spans="1:5" x14ac:dyDescent="0.25">
      <c r="A403" s="75"/>
      <c r="B403" s="75"/>
      <c r="C403" s="76"/>
      <c r="D403" s="76"/>
      <c r="E403" s="75"/>
    </row>
    <row r="404" spans="1:5" x14ac:dyDescent="0.25">
      <c r="A404" s="75"/>
      <c r="B404" s="75"/>
      <c r="C404" s="76"/>
      <c r="D404" s="76"/>
      <c r="E404" s="75"/>
    </row>
    <row r="405" spans="1:5" x14ac:dyDescent="0.25">
      <c r="A405" s="75"/>
      <c r="B405" s="75"/>
      <c r="C405" s="76"/>
      <c r="D405" s="76"/>
      <c r="E405" s="75"/>
    </row>
    <row r="406" spans="1:5" x14ac:dyDescent="0.25">
      <c r="A406" s="75"/>
      <c r="B406" s="75"/>
      <c r="C406" s="76"/>
      <c r="D406" s="76"/>
      <c r="E406" s="75"/>
    </row>
    <row r="407" spans="1:5" x14ac:dyDescent="0.25">
      <c r="A407" s="75"/>
      <c r="B407" s="75"/>
      <c r="C407" s="76"/>
      <c r="D407" s="76"/>
      <c r="E407" s="75"/>
    </row>
    <row r="408" spans="1:5" x14ac:dyDescent="0.25">
      <c r="A408" s="75"/>
      <c r="B408" s="75"/>
      <c r="C408" s="76"/>
      <c r="D408" s="76"/>
      <c r="E408" s="75"/>
    </row>
    <row r="409" spans="1:5" x14ac:dyDescent="0.25">
      <c r="A409" s="75"/>
      <c r="B409" s="75"/>
      <c r="C409" s="76"/>
      <c r="D409" s="76"/>
      <c r="E409" s="75"/>
    </row>
    <row r="410" spans="1:5" x14ac:dyDescent="0.25">
      <c r="A410" s="75"/>
      <c r="B410" s="75"/>
      <c r="C410" s="76"/>
      <c r="D410" s="76"/>
      <c r="E410" s="75"/>
    </row>
    <row r="411" spans="1:5" x14ac:dyDescent="0.25">
      <c r="A411" s="75"/>
      <c r="B411" s="75"/>
      <c r="C411" s="76"/>
      <c r="D411" s="76"/>
      <c r="E411" s="75"/>
    </row>
    <row r="412" spans="1:5" x14ac:dyDescent="0.25">
      <c r="A412" s="75"/>
      <c r="B412" s="75"/>
      <c r="C412" s="76"/>
      <c r="D412" s="76"/>
      <c r="E412" s="75"/>
    </row>
    <row r="413" spans="1:5" x14ac:dyDescent="0.25">
      <c r="A413" s="75"/>
      <c r="B413" s="75"/>
      <c r="C413" s="76"/>
      <c r="D413" s="76"/>
      <c r="E413" s="75"/>
    </row>
    <row r="414" spans="1:5" x14ac:dyDescent="0.25">
      <c r="A414" s="75"/>
      <c r="B414" s="75"/>
      <c r="C414" s="76"/>
      <c r="D414" s="76"/>
      <c r="E414" s="75"/>
    </row>
    <row r="415" spans="1:5" x14ac:dyDescent="0.25">
      <c r="A415" s="75"/>
      <c r="B415" s="75"/>
      <c r="C415" s="76"/>
      <c r="D415" s="76"/>
      <c r="E415" s="75"/>
    </row>
    <row r="416" spans="1:5" x14ac:dyDescent="0.25">
      <c r="A416" s="75"/>
      <c r="B416" s="75"/>
      <c r="C416" s="76"/>
      <c r="D416" s="76"/>
      <c r="E416" s="75"/>
    </row>
    <row r="417" spans="1:5" x14ac:dyDescent="0.25">
      <c r="A417" s="75"/>
      <c r="B417" s="75"/>
      <c r="C417" s="76"/>
      <c r="D417" s="76"/>
      <c r="E417" s="75"/>
    </row>
    <row r="418" spans="1:5" x14ac:dyDescent="0.25">
      <c r="A418" s="75"/>
      <c r="B418" s="75"/>
      <c r="C418" s="76"/>
      <c r="D418" s="76"/>
      <c r="E418" s="75"/>
    </row>
    <row r="419" spans="1:5" x14ac:dyDescent="0.25">
      <c r="A419" s="75"/>
      <c r="B419" s="75"/>
      <c r="C419" s="76"/>
      <c r="D419" s="76"/>
      <c r="E419" s="75"/>
    </row>
    <row r="420" spans="1:5" x14ac:dyDescent="0.25">
      <c r="A420" s="75"/>
      <c r="B420" s="75"/>
      <c r="C420" s="76"/>
      <c r="D420" s="76"/>
      <c r="E420" s="75"/>
    </row>
    <row r="421" spans="1:5" x14ac:dyDescent="0.25">
      <c r="A421" s="75"/>
      <c r="B421" s="75"/>
      <c r="C421" s="76"/>
      <c r="D421" s="76"/>
      <c r="E421" s="75"/>
    </row>
    <row r="422" spans="1:5" x14ac:dyDescent="0.25">
      <c r="A422" s="75"/>
      <c r="B422" s="75"/>
      <c r="C422" s="76"/>
      <c r="D422" s="76"/>
      <c r="E422" s="75"/>
    </row>
    <row r="423" spans="1:5" x14ac:dyDescent="0.25">
      <c r="A423" s="75"/>
      <c r="B423" s="75"/>
      <c r="C423" s="76"/>
      <c r="D423" s="76"/>
      <c r="E423" s="75"/>
    </row>
    <row r="424" spans="1:5" x14ac:dyDescent="0.25">
      <c r="A424" s="75"/>
      <c r="B424" s="75"/>
      <c r="C424" s="76"/>
      <c r="D424" s="76"/>
      <c r="E424" s="75"/>
    </row>
    <row r="425" spans="1:5" x14ac:dyDescent="0.25">
      <c r="A425" s="75"/>
      <c r="B425" s="75"/>
      <c r="C425" s="76"/>
      <c r="D425" s="76"/>
      <c r="E425" s="75"/>
    </row>
    <row r="426" spans="1:5" x14ac:dyDescent="0.25">
      <c r="A426" s="75"/>
      <c r="B426" s="75"/>
      <c r="C426" s="76"/>
      <c r="D426" s="76"/>
      <c r="E426" s="75"/>
    </row>
    <row r="427" spans="1:5" x14ac:dyDescent="0.25">
      <c r="A427" s="75"/>
      <c r="B427" s="75"/>
      <c r="C427" s="76"/>
      <c r="D427" s="76"/>
      <c r="E427" s="75"/>
    </row>
    <row r="428" spans="1:5" x14ac:dyDescent="0.25">
      <c r="A428" s="75"/>
      <c r="B428" s="75"/>
      <c r="C428" s="76"/>
      <c r="D428" s="76"/>
      <c r="E428" s="75"/>
    </row>
    <row r="429" spans="1:5" x14ac:dyDescent="0.25">
      <c r="A429" s="75"/>
      <c r="B429" s="75"/>
      <c r="C429" s="76"/>
      <c r="D429" s="76"/>
      <c r="E429" s="75"/>
    </row>
    <row r="430" spans="1:5" x14ac:dyDescent="0.25">
      <c r="A430" s="75"/>
      <c r="B430" s="75"/>
      <c r="C430" s="76"/>
      <c r="D430" s="76"/>
      <c r="E430" s="75"/>
    </row>
    <row r="431" spans="1:5" x14ac:dyDescent="0.25">
      <c r="A431" s="75"/>
      <c r="B431" s="75"/>
      <c r="C431" s="76"/>
      <c r="D431" s="76"/>
      <c r="E431" s="75"/>
    </row>
    <row r="432" spans="1:5" x14ac:dyDescent="0.25">
      <c r="A432" s="75"/>
      <c r="B432" s="75"/>
      <c r="C432" s="76"/>
      <c r="D432" s="76"/>
      <c r="E432" s="75"/>
    </row>
    <row r="433" spans="1:5" x14ac:dyDescent="0.25">
      <c r="A433" s="75"/>
      <c r="B433" s="75"/>
      <c r="C433" s="76"/>
      <c r="D433" s="76"/>
      <c r="E433" s="75"/>
    </row>
    <row r="434" spans="1:5" x14ac:dyDescent="0.25">
      <c r="A434" s="75"/>
      <c r="B434" s="75"/>
      <c r="C434" s="76"/>
      <c r="D434" s="76"/>
      <c r="E434" s="75"/>
    </row>
    <row r="435" spans="1:5" x14ac:dyDescent="0.25">
      <c r="A435" s="75"/>
      <c r="B435" s="75"/>
      <c r="C435" s="76"/>
      <c r="D435" s="76"/>
      <c r="E435" s="75"/>
    </row>
    <row r="436" spans="1:5" x14ac:dyDescent="0.25">
      <c r="A436" s="75"/>
      <c r="B436" s="75"/>
      <c r="C436" s="76"/>
      <c r="D436" s="76"/>
      <c r="E436" s="75"/>
    </row>
    <row r="437" spans="1:5" x14ac:dyDescent="0.25">
      <c r="A437" s="75"/>
      <c r="B437" s="75"/>
      <c r="C437" s="76"/>
      <c r="D437" s="76"/>
      <c r="E437" s="75"/>
    </row>
    <row r="438" spans="1:5" x14ac:dyDescent="0.25">
      <c r="A438" s="75"/>
      <c r="B438" s="75"/>
      <c r="C438" s="76"/>
      <c r="D438" s="76"/>
      <c r="E438" s="75"/>
    </row>
    <row r="439" spans="1:5" x14ac:dyDescent="0.25">
      <c r="A439" s="75"/>
      <c r="B439" s="75"/>
      <c r="C439" s="76"/>
      <c r="D439" s="76"/>
      <c r="E439" s="75"/>
    </row>
    <row r="440" spans="1:5" x14ac:dyDescent="0.25">
      <c r="A440" s="75"/>
      <c r="B440" s="75"/>
      <c r="C440" s="76"/>
      <c r="D440" s="76"/>
      <c r="E440" s="75"/>
    </row>
    <row r="441" spans="1:5" x14ac:dyDescent="0.25">
      <c r="A441" s="75"/>
      <c r="B441" s="75"/>
      <c r="C441" s="76"/>
      <c r="D441" s="76"/>
      <c r="E441" s="75"/>
    </row>
    <row r="442" spans="1:5" x14ac:dyDescent="0.25">
      <c r="A442" s="75"/>
      <c r="B442" s="75"/>
      <c r="C442" s="76"/>
      <c r="D442" s="76"/>
      <c r="E442" s="75"/>
    </row>
    <row r="443" spans="1:5" x14ac:dyDescent="0.25">
      <c r="A443" s="75"/>
      <c r="B443" s="75"/>
      <c r="C443" s="76"/>
      <c r="D443" s="76"/>
      <c r="E443" s="75"/>
    </row>
    <row r="444" spans="1:5" x14ac:dyDescent="0.25">
      <c r="A444" s="75"/>
      <c r="B444" s="75"/>
      <c r="C444" s="76"/>
      <c r="D444" s="76"/>
      <c r="E444" s="75"/>
    </row>
    <row r="445" spans="1:5" x14ac:dyDescent="0.25">
      <c r="A445" s="75"/>
      <c r="B445" s="75"/>
      <c r="C445" s="76"/>
      <c r="D445" s="76"/>
      <c r="E445" s="75"/>
    </row>
    <row r="446" spans="1:5" x14ac:dyDescent="0.25">
      <c r="A446" s="75"/>
      <c r="B446" s="75"/>
      <c r="C446" s="76"/>
      <c r="D446" s="76"/>
      <c r="E446" s="75"/>
    </row>
    <row r="447" spans="1:5" x14ac:dyDescent="0.25">
      <c r="A447" s="75"/>
      <c r="B447" s="75"/>
      <c r="C447" s="76"/>
      <c r="D447" s="76"/>
      <c r="E447" s="75"/>
    </row>
    <row r="448" spans="1:5" x14ac:dyDescent="0.25">
      <c r="A448" s="75"/>
      <c r="B448" s="75"/>
      <c r="C448" s="76"/>
      <c r="D448" s="76"/>
      <c r="E448" s="75"/>
    </row>
    <row r="449" spans="1:5" x14ac:dyDescent="0.25">
      <c r="A449" s="75"/>
      <c r="B449" s="75"/>
      <c r="C449" s="76"/>
      <c r="D449" s="76"/>
      <c r="E449" s="75"/>
    </row>
    <row r="450" spans="1:5" x14ac:dyDescent="0.25">
      <c r="A450" s="75"/>
      <c r="B450" s="75"/>
      <c r="C450" s="76"/>
      <c r="D450" s="76"/>
      <c r="E450" s="75"/>
    </row>
    <row r="451" spans="1:5" x14ac:dyDescent="0.25">
      <c r="A451" s="75"/>
      <c r="B451" s="75"/>
      <c r="C451" s="76"/>
      <c r="D451" s="76"/>
      <c r="E451" s="75"/>
    </row>
    <row r="452" spans="1:5" x14ac:dyDescent="0.25">
      <c r="A452" s="75"/>
      <c r="B452" s="75"/>
      <c r="C452" s="76"/>
      <c r="D452" s="76"/>
      <c r="E452" s="75"/>
    </row>
    <row r="453" spans="1:5" x14ac:dyDescent="0.25">
      <c r="A453" s="75"/>
      <c r="B453" s="75"/>
      <c r="C453" s="76"/>
      <c r="D453" s="76"/>
      <c r="E453" s="75"/>
    </row>
    <row r="454" spans="1:5" x14ac:dyDescent="0.25">
      <c r="A454" s="75"/>
      <c r="B454" s="75"/>
      <c r="C454" s="76"/>
      <c r="D454" s="76"/>
      <c r="E454" s="75"/>
    </row>
    <row r="455" spans="1:5" x14ac:dyDescent="0.25">
      <c r="A455" s="75"/>
      <c r="B455" s="75"/>
      <c r="C455" s="76"/>
      <c r="D455" s="76"/>
      <c r="E455" s="75"/>
    </row>
    <row r="456" spans="1:5" x14ac:dyDescent="0.25">
      <c r="A456" s="75"/>
      <c r="B456" s="75"/>
      <c r="C456" s="76"/>
      <c r="D456" s="76"/>
      <c r="E456" s="75"/>
    </row>
    <row r="457" spans="1:5" x14ac:dyDescent="0.25">
      <c r="A457" s="75"/>
      <c r="B457" s="75"/>
      <c r="C457" s="76"/>
      <c r="D457" s="76"/>
      <c r="E457" s="75"/>
    </row>
    <row r="458" spans="1:5" x14ac:dyDescent="0.25">
      <c r="A458" s="75"/>
      <c r="B458" s="75"/>
      <c r="C458" s="76"/>
      <c r="D458" s="76"/>
      <c r="E458" s="75"/>
    </row>
    <row r="459" spans="1:5" x14ac:dyDescent="0.25">
      <c r="A459" s="75"/>
      <c r="B459" s="75"/>
      <c r="C459" s="76"/>
      <c r="D459" s="76"/>
      <c r="E459" s="75"/>
    </row>
    <row r="460" spans="1:5" x14ac:dyDescent="0.25">
      <c r="A460" s="75"/>
      <c r="B460" s="75"/>
      <c r="C460" s="76"/>
      <c r="D460" s="76"/>
      <c r="E460" s="75"/>
    </row>
    <row r="461" spans="1:5" x14ac:dyDescent="0.25">
      <c r="A461" s="75"/>
      <c r="B461" s="75"/>
      <c r="C461" s="76"/>
      <c r="D461" s="76"/>
      <c r="E461" s="75"/>
    </row>
    <row r="462" spans="1:5" x14ac:dyDescent="0.25">
      <c r="A462" s="75"/>
      <c r="B462" s="75"/>
      <c r="C462" s="76"/>
      <c r="D462" s="76"/>
      <c r="E462" s="75"/>
    </row>
    <row r="463" spans="1:5" x14ac:dyDescent="0.25">
      <c r="A463" s="75"/>
      <c r="B463" s="75"/>
      <c r="C463" s="76"/>
      <c r="D463" s="76"/>
      <c r="E463" s="75"/>
    </row>
    <row r="464" spans="1:5" x14ac:dyDescent="0.25">
      <c r="A464" s="75"/>
      <c r="B464" s="75"/>
      <c r="C464" s="76"/>
      <c r="D464" s="76"/>
      <c r="E464" s="75"/>
    </row>
    <row r="465" spans="1:5" x14ac:dyDescent="0.25">
      <c r="A465" s="75"/>
      <c r="B465" s="75"/>
      <c r="C465" s="76"/>
      <c r="D465" s="76"/>
      <c r="E465" s="75"/>
    </row>
    <row r="466" spans="1:5" x14ac:dyDescent="0.25">
      <c r="A466" s="75"/>
      <c r="B466" s="75"/>
      <c r="C466" s="76"/>
      <c r="D466" s="76"/>
      <c r="E466" s="75"/>
    </row>
    <row r="467" spans="1:5" x14ac:dyDescent="0.25">
      <c r="A467" s="75"/>
      <c r="B467" s="75"/>
      <c r="C467" s="76"/>
      <c r="D467" s="76"/>
      <c r="E467" s="75"/>
    </row>
    <row r="468" spans="1:5" x14ac:dyDescent="0.25">
      <c r="A468" s="75"/>
      <c r="B468" s="75"/>
      <c r="C468" s="76"/>
      <c r="D468" s="76"/>
      <c r="E468" s="75"/>
    </row>
    <row r="469" spans="1:5" x14ac:dyDescent="0.25">
      <c r="A469" s="75"/>
      <c r="B469" s="75"/>
      <c r="C469" s="76"/>
      <c r="D469" s="76"/>
      <c r="E469" s="75"/>
    </row>
    <row r="470" spans="1:5" x14ac:dyDescent="0.25">
      <c r="A470" s="75"/>
      <c r="B470" s="75"/>
      <c r="C470" s="76"/>
      <c r="D470" s="76"/>
      <c r="E470" s="75"/>
    </row>
    <row r="471" spans="1:5" x14ac:dyDescent="0.25">
      <c r="A471" s="75"/>
      <c r="B471" s="75"/>
      <c r="C471" s="76"/>
      <c r="D471" s="76"/>
      <c r="E471" s="75"/>
    </row>
    <row r="472" spans="1:5" x14ac:dyDescent="0.25">
      <c r="A472" s="75"/>
      <c r="B472" s="75"/>
      <c r="C472" s="76"/>
      <c r="D472" s="76"/>
      <c r="E472" s="75"/>
    </row>
    <row r="473" spans="1:5" x14ac:dyDescent="0.25">
      <c r="A473" s="75"/>
      <c r="B473" s="75"/>
      <c r="C473" s="76"/>
      <c r="D473" s="76"/>
      <c r="E473" s="75"/>
    </row>
    <row r="474" spans="1:5" x14ac:dyDescent="0.25">
      <c r="A474" s="75"/>
      <c r="B474" s="75"/>
      <c r="C474" s="76"/>
      <c r="D474" s="76"/>
      <c r="E474" s="75"/>
    </row>
    <row r="475" spans="1:5" x14ac:dyDescent="0.25">
      <c r="A475" s="75"/>
      <c r="B475" s="75"/>
      <c r="C475" s="76"/>
      <c r="D475" s="76"/>
      <c r="E475" s="75"/>
    </row>
    <row r="476" spans="1:5" x14ac:dyDescent="0.25">
      <c r="A476" s="75"/>
      <c r="B476" s="75"/>
      <c r="C476" s="76"/>
      <c r="D476" s="76"/>
      <c r="E476" s="75"/>
    </row>
    <row r="477" spans="1:5" x14ac:dyDescent="0.25">
      <c r="A477" s="75"/>
      <c r="B477" s="75"/>
      <c r="C477" s="76"/>
      <c r="D477" s="76"/>
      <c r="E477" s="75"/>
    </row>
    <row r="478" spans="1:5" x14ac:dyDescent="0.25">
      <c r="A478" s="75"/>
      <c r="B478" s="75"/>
      <c r="C478" s="76"/>
      <c r="D478" s="76"/>
      <c r="E478" s="75"/>
    </row>
    <row r="479" spans="1:5" x14ac:dyDescent="0.25">
      <c r="A479" s="75"/>
      <c r="B479" s="75"/>
      <c r="C479" s="76"/>
      <c r="D479" s="76"/>
      <c r="E479" s="75"/>
    </row>
    <row r="480" spans="1:5" x14ac:dyDescent="0.25">
      <c r="A480" s="75"/>
      <c r="B480" s="75"/>
      <c r="C480" s="76"/>
      <c r="D480" s="76"/>
      <c r="E480" s="75"/>
    </row>
    <row r="481" spans="1:5" x14ac:dyDescent="0.25">
      <c r="A481" s="75"/>
      <c r="B481" s="75"/>
      <c r="C481" s="76"/>
      <c r="D481" s="76"/>
      <c r="E481" s="75"/>
    </row>
    <row r="482" spans="1:5" x14ac:dyDescent="0.25">
      <c r="A482" s="75"/>
      <c r="B482" s="75"/>
      <c r="C482" s="76"/>
      <c r="D482" s="76"/>
      <c r="E482" s="75"/>
    </row>
    <row r="483" spans="1:5" x14ac:dyDescent="0.25">
      <c r="A483" s="75"/>
      <c r="B483" s="75"/>
      <c r="C483" s="76"/>
      <c r="D483" s="76"/>
      <c r="E483" s="75"/>
    </row>
    <row r="484" spans="1:5" x14ac:dyDescent="0.25">
      <c r="A484" s="75"/>
      <c r="B484" s="75"/>
      <c r="C484" s="76"/>
      <c r="D484" s="76"/>
      <c r="E484" s="75"/>
    </row>
    <row r="485" spans="1:5" x14ac:dyDescent="0.25">
      <c r="A485" s="75"/>
      <c r="B485" s="75"/>
      <c r="C485" s="76"/>
      <c r="D485" s="76"/>
      <c r="E485" s="75"/>
    </row>
    <row r="486" spans="1:5" x14ac:dyDescent="0.25">
      <c r="A486" s="75"/>
      <c r="B486" s="75"/>
      <c r="C486" s="76"/>
      <c r="D486" s="76"/>
      <c r="E486" s="75"/>
    </row>
    <row r="487" spans="1:5" x14ac:dyDescent="0.25">
      <c r="A487" s="75"/>
      <c r="B487" s="75"/>
      <c r="C487" s="76"/>
      <c r="D487" s="76"/>
      <c r="E487" s="75"/>
    </row>
    <row r="488" spans="1:5" x14ac:dyDescent="0.25">
      <c r="A488" s="75"/>
      <c r="B488" s="75"/>
      <c r="C488" s="76"/>
      <c r="D488" s="76"/>
      <c r="E488" s="75"/>
    </row>
    <row r="489" spans="1:5" x14ac:dyDescent="0.25">
      <c r="A489" s="75"/>
      <c r="B489" s="75"/>
      <c r="C489" s="76"/>
      <c r="D489" s="76"/>
      <c r="E489" s="75"/>
    </row>
    <row r="490" spans="1:5" x14ac:dyDescent="0.25">
      <c r="A490" s="75"/>
      <c r="B490" s="75"/>
      <c r="C490" s="76"/>
      <c r="D490" s="76"/>
      <c r="E490" s="75"/>
    </row>
    <row r="491" spans="1:5" x14ac:dyDescent="0.25">
      <c r="A491" s="75"/>
      <c r="B491" s="75"/>
      <c r="C491" s="76"/>
      <c r="D491" s="76"/>
      <c r="E491" s="75"/>
    </row>
    <row r="492" spans="1:5" x14ac:dyDescent="0.25">
      <c r="A492" s="75"/>
      <c r="B492" s="75"/>
      <c r="C492" s="76"/>
      <c r="D492" s="76"/>
      <c r="E492" s="75"/>
    </row>
    <row r="493" spans="1:5" x14ac:dyDescent="0.25">
      <c r="A493" s="75"/>
      <c r="B493" s="75"/>
      <c r="C493" s="76"/>
      <c r="D493" s="76"/>
      <c r="E493" s="75"/>
    </row>
    <row r="494" spans="1:5" x14ac:dyDescent="0.25">
      <c r="A494" s="75"/>
      <c r="B494" s="75"/>
      <c r="C494" s="76"/>
      <c r="D494" s="76"/>
      <c r="E494" s="75"/>
    </row>
    <row r="495" spans="1:5" x14ac:dyDescent="0.25">
      <c r="A495" s="75"/>
      <c r="B495" s="75"/>
      <c r="C495" s="76"/>
      <c r="D495" s="76"/>
      <c r="E495" s="75"/>
    </row>
    <row r="496" spans="1:5" x14ac:dyDescent="0.25">
      <c r="A496" s="75"/>
      <c r="B496" s="75"/>
      <c r="C496" s="76"/>
      <c r="D496" s="76"/>
      <c r="E496" s="75"/>
    </row>
    <row r="497" spans="1:5" x14ac:dyDescent="0.25">
      <c r="A497" s="75"/>
      <c r="B497" s="75"/>
      <c r="C497" s="76"/>
      <c r="D497" s="76"/>
      <c r="E497" s="75"/>
    </row>
    <row r="498" spans="1:5" x14ac:dyDescent="0.25">
      <c r="A498" s="75"/>
      <c r="B498" s="75"/>
      <c r="C498" s="76"/>
      <c r="D498" s="76"/>
      <c r="E498" s="75"/>
    </row>
    <row r="499" spans="1:5" x14ac:dyDescent="0.25">
      <c r="A499" s="75"/>
      <c r="B499" s="75"/>
      <c r="C499" s="76"/>
      <c r="D499" s="76"/>
      <c r="E499" s="75"/>
    </row>
    <row r="500" spans="1:5" x14ac:dyDescent="0.25">
      <c r="A500" s="75"/>
      <c r="B500" s="75"/>
      <c r="C500" s="76"/>
      <c r="D500" s="76"/>
      <c r="E500" s="75"/>
    </row>
  </sheetData>
  <sheetProtection algorithmName="SHA-512" hashValue="h/usxEO9gCZ/sASMd7euZYgGQsnyty9MBZNZC7PLL80YB3qqFoLX/jhCEityzFr1qby6u/sglwLpFsvnIAfURw==" saltValue="x9kxEh6CrLdLm8DlTYTA3A==" spinCount="100000" sheet="1" objects="1" scenarios="1"/>
  <hyperlinks>
    <hyperlink ref="A2" r:id="rId1" display="http://стройэксперт.com/gipsokarton-vlagostojkij"/>
    <hyperlink ref="A7" r:id="rId2" display="http://стройэксперт.com/gipsokarton-vlagostojkij"/>
    <hyperlink ref="A12" r:id="rId3" display="http://стройэксперт.com/gipsokarton-vlagostojkij"/>
  </hyperlinks>
  <pageMargins left="0.7" right="0.7" top="0.75" bottom="0.75" header="0.3" footer="0.3"/>
  <pageSetup paperSize="9" orientation="portrait" verticalDpi="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000"/>
  </sheetPr>
  <dimension ref="A1:E33"/>
  <sheetViews>
    <sheetView workbookViewId="0">
      <selection activeCell="D29" sqref="D29"/>
    </sheetView>
  </sheetViews>
  <sheetFormatPr defaultColWidth="9" defaultRowHeight="15" x14ac:dyDescent="0.25"/>
  <cols>
    <col min="1" max="1" width="45.5703125" style="39" customWidth="1"/>
    <col min="2" max="2" width="14.7109375" style="39" customWidth="1"/>
    <col min="3" max="3" width="15.85546875" style="39" customWidth="1"/>
    <col min="4" max="4" width="0.140625" style="39" customWidth="1"/>
    <col min="5" max="252" width="10" style="39" customWidth="1"/>
    <col min="253" max="16384" width="9" style="39"/>
  </cols>
  <sheetData>
    <row r="1" spans="1:5" ht="27.75" customHeight="1" x14ac:dyDescent="0.25">
      <c r="A1" s="36"/>
      <c r="B1" s="37" t="s">
        <v>7</v>
      </c>
      <c r="C1" s="38" t="s">
        <v>2</v>
      </c>
      <c r="D1" s="118" t="s">
        <v>6</v>
      </c>
    </row>
    <row r="2" spans="1:5" s="253" customFormat="1" x14ac:dyDescent="0.25">
      <c r="A2" s="276" t="s">
        <v>199</v>
      </c>
      <c r="B2" s="257" t="s">
        <v>9</v>
      </c>
      <c r="C2" s="271" t="s">
        <v>10</v>
      </c>
      <c r="D2" s="257"/>
      <c r="E2" s="254"/>
    </row>
    <row r="3" spans="1:5" ht="15.95" customHeight="1" x14ac:dyDescent="0.25">
      <c r="A3" s="165" t="s">
        <v>107</v>
      </c>
      <c r="B3" s="167">
        <v>96</v>
      </c>
      <c r="C3" s="168">
        <v>100</v>
      </c>
      <c r="D3" s="166">
        <v>94</v>
      </c>
    </row>
    <row r="4" spans="1:5" ht="15.95" customHeight="1" x14ac:dyDescent="0.25">
      <c r="A4" s="165" t="s">
        <v>116</v>
      </c>
      <c r="B4" s="170">
        <v>117</v>
      </c>
      <c r="C4" s="171">
        <v>120</v>
      </c>
      <c r="D4" s="169">
        <v>114</v>
      </c>
    </row>
    <row r="5" spans="1:5" ht="15.95" customHeight="1" x14ac:dyDescent="0.25">
      <c r="A5" s="250" t="s">
        <v>445</v>
      </c>
      <c r="B5" s="170">
        <v>188</v>
      </c>
      <c r="C5" s="171">
        <v>190</v>
      </c>
      <c r="D5" s="169">
        <v>179</v>
      </c>
    </row>
    <row r="6" spans="1:5" s="253" customFormat="1" x14ac:dyDescent="0.25">
      <c r="A6" s="274" t="s">
        <v>300</v>
      </c>
      <c r="B6" s="257" t="s">
        <v>9</v>
      </c>
      <c r="C6" s="271" t="s">
        <v>10</v>
      </c>
      <c r="D6" s="257"/>
    </row>
    <row r="7" spans="1:5" ht="15.95" customHeight="1" x14ac:dyDescent="0.25">
      <c r="A7" s="165" t="s">
        <v>105</v>
      </c>
      <c r="B7" s="170">
        <v>57</v>
      </c>
      <c r="C7" s="171">
        <v>58</v>
      </c>
      <c r="D7" s="169">
        <v>55</v>
      </c>
    </row>
    <row r="8" spans="1:5" ht="15.75" customHeight="1" x14ac:dyDescent="0.25">
      <c r="A8" s="165" t="s">
        <v>106</v>
      </c>
      <c r="B8" s="170">
        <v>70</v>
      </c>
      <c r="C8" s="171">
        <v>72</v>
      </c>
      <c r="D8" s="169">
        <v>68</v>
      </c>
    </row>
    <row r="9" spans="1:5" s="253" customFormat="1" ht="13.5" customHeight="1" x14ac:dyDescent="0.25">
      <c r="A9" s="182" t="s">
        <v>200</v>
      </c>
      <c r="B9" s="234" t="s">
        <v>9</v>
      </c>
      <c r="C9" s="218" t="s">
        <v>10</v>
      </c>
      <c r="D9" s="218"/>
    </row>
    <row r="10" spans="1:5" ht="0.95" hidden="1" customHeight="1" x14ac:dyDescent="0.25">
      <c r="A10" s="173" t="s">
        <v>101</v>
      </c>
      <c r="B10" s="170">
        <v>84</v>
      </c>
      <c r="C10" s="171">
        <v>87</v>
      </c>
      <c r="D10" s="169">
        <v>82</v>
      </c>
    </row>
    <row r="11" spans="1:5" ht="15.95" customHeight="1" x14ac:dyDescent="0.25">
      <c r="A11" s="173" t="s">
        <v>102</v>
      </c>
      <c r="B11" s="170">
        <v>99</v>
      </c>
      <c r="C11" s="171">
        <v>102</v>
      </c>
      <c r="D11" s="169">
        <v>96</v>
      </c>
    </row>
    <row r="12" spans="1:5" ht="15.95" customHeight="1" x14ac:dyDescent="0.25">
      <c r="A12" s="251" t="s">
        <v>446</v>
      </c>
      <c r="B12" s="170">
        <v>191</v>
      </c>
      <c r="C12" s="171">
        <v>200</v>
      </c>
      <c r="D12" s="169">
        <v>182</v>
      </c>
    </row>
    <row r="13" spans="1:5" ht="15.95" customHeight="1" x14ac:dyDescent="0.25">
      <c r="A13" s="173" t="s">
        <v>114</v>
      </c>
      <c r="B13" s="170">
        <v>105</v>
      </c>
      <c r="C13" s="171">
        <v>108</v>
      </c>
      <c r="D13" s="169">
        <v>102</v>
      </c>
    </row>
    <row r="14" spans="1:5" ht="15.95" customHeight="1" x14ac:dyDescent="0.25">
      <c r="A14" s="173" t="s">
        <v>103</v>
      </c>
      <c r="B14" s="170">
        <v>121</v>
      </c>
      <c r="C14" s="171">
        <v>125</v>
      </c>
      <c r="D14" s="169">
        <v>117</v>
      </c>
      <c r="E14" s="164"/>
    </row>
    <row r="15" spans="1:5" ht="15.95" customHeight="1" x14ac:dyDescent="0.25">
      <c r="A15" s="250" t="s">
        <v>447</v>
      </c>
      <c r="B15" s="170">
        <v>232</v>
      </c>
      <c r="C15" s="171">
        <v>243</v>
      </c>
      <c r="D15" s="169">
        <v>220</v>
      </c>
    </row>
    <row r="16" spans="1:5" ht="15.95" customHeight="1" x14ac:dyDescent="0.25">
      <c r="A16" s="173" t="s">
        <v>104</v>
      </c>
      <c r="B16" s="170">
        <v>123.5</v>
      </c>
      <c r="C16" s="171">
        <v>128</v>
      </c>
      <c r="D16" s="169">
        <v>121</v>
      </c>
      <c r="E16" s="164"/>
    </row>
    <row r="17" spans="1:5" ht="15.95" customHeight="1" x14ac:dyDescent="0.25">
      <c r="A17" s="173" t="s">
        <v>115</v>
      </c>
      <c r="B17" s="170">
        <v>141</v>
      </c>
      <c r="C17" s="171">
        <v>145</v>
      </c>
      <c r="D17" s="169">
        <v>139</v>
      </c>
      <c r="E17" s="164"/>
    </row>
    <row r="18" spans="1:5" ht="14.25" customHeight="1" x14ac:dyDescent="0.25">
      <c r="A18" s="250" t="s">
        <v>448</v>
      </c>
      <c r="B18" s="170">
        <v>265</v>
      </c>
      <c r="C18" s="171">
        <v>278</v>
      </c>
      <c r="D18" s="169">
        <v>252</v>
      </c>
    </row>
    <row r="19" spans="1:5" s="253" customFormat="1" ht="13.5" customHeight="1" x14ac:dyDescent="0.25">
      <c r="A19" s="236" t="s">
        <v>301</v>
      </c>
      <c r="B19" s="257" t="s">
        <v>9</v>
      </c>
      <c r="C19" s="271" t="s">
        <v>10</v>
      </c>
      <c r="D19" s="257"/>
    </row>
    <row r="20" spans="1:5" ht="15.95" customHeight="1" x14ac:dyDescent="0.25">
      <c r="A20" s="165" t="s">
        <v>108</v>
      </c>
      <c r="B20" s="170">
        <v>107</v>
      </c>
      <c r="C20" s="171">
        <v>111</v>
      </c>
      <c r="D20" s="169">
        <v>105</v>
      </c>
    </row>
    <row r="21" spans="1:5" ht="15.95" customHeight="1" x14ac:dyDescent="0.25">
      <c r="A21" s="165" t="s">
        <v>109</v>
      </c>
      <c r="B21" s="170">
        <v>153</v>
      </c>
      <c r="C21" s="171">
        <v>160</v>
      </c>
      <c r="D21" s="169">
        <v>150</v>
      </c>
    </row>
    <row r="22" spans="1:5" ht="15.95" customHeight="1" x14ac:dyDescent="0.25">
      <c r="A22" s="252" t="s">
        <v>449</v>
      </c>
      <c r="B22" s="170">
        <v>230</v>
      </c>
      <c r="C22" s="171">
        <v>245</v>
      </c>
      <c r="D22" s="169">
        <v>220</v>
      </c>
    </row>
    <row r="23" spans="1:5" ht="15.95" customHeight="1" x14ac:dyDescent="0.25">
      <c r="A23" s="165" t="s">
        <v>110</v>
      </c>
      <c r="B23" s="170">
        <v>131</v>
      </c>
      <c r="C23" s="171">
        <v>134.5</v>
      </c>
      <c r="D23" s="169">
        <v>128</v>
      </c>
    </row>
    <row r="24" spans="1:5" ht="15.95" customHeight="1" x14ac:dyDescent="0.25">
      <c r="A24" s="165" t="s">
        <v>111</v>
      </c>
      <c r="B24" s="170">
        <v>151</v>
      </c>
      <c r="C24" s="171">
        <v>156</v>
      </c>
      <c r="D24" s="169">
        <v>147</v>
      </c>
    </row>
    <row r="25" spans="1:5" ht="15.95" customHeight="1" x14ac:dyDescent="0.25">
      <c r="A25" s="252" t="s">
        <v>450</v>
      </c>
      <c r="B25" s="170">
        <v>265</v>
      </c>
      <c r="C25" s="171">
        <v>278</v>
      </c>
      <c r="D25" s="169">
        <v>252</v>
      </c>
    </row>
    <row r="26" spans="1:5" ht="15.95" customHeight="1" x14ac:dyDescent="0.25">
      <c r="A26" s="165" t="s">
        <v>112</v>
      </c>
      <c r="B26" s="170">
        <v>149</v>
      </c>
      <c r="C26" s="171">
        <v>154</v>
      </c>
      <c r="D26" s="169">
        <v>146</v>
      </c>
    </row>
    <row r="27" spans="1:5" ht="15.95" customHeight="1" x14ac:dyDescent="0.25">
      <c r="A27" s="165" t="s">
        <v>113</v>
      </c>
      <c r="B27" s="170">
        <v>199</v>
      </c>
      <c r="C27" s="171">
        <v>205</v>
      </c>
      <c r="D27" s="169">
        <v>195</v>
      </c>
    </row>
    <row r="28" spans="1:5" ht="15.95" customHeight="1" x14ac:dyDescent="0.25">
      <c r="A28" s="250" t="s">
        <v>451</v>
      </c>
      <c r="B28" s="170">
        <v>325</v>
      </c>
      <c r="C28" s="171">
        <v>342</v>
      </c>
      <c r="D28" s="169">
        <v>310</v>
      </c>
    </row>
    <row r="29" spans="1:5" s="253" customFormat="1" x14ac:dyDescent="0.25">
      <c r="A29" s="236" t="s">
        <v>201</v>
      </c>
      <c r="B29" s="257" t="s">
        <v>9</v>
      </c>
      <c r="C29" s="271" t="s">
        <v>10</v>
      </c>
      <c r="D29" s="257"/>
    </row>
    <row r="30" spans="1:5" ht="15.95" customHeight="1" x14ac:dyDescent="0.25">
      <c r="A30" s="172" t="s">
        <v>192</v>
      </c>
      <c r="B30" s="170">
        <v>19</v>
      </c>
      <c r="C30" s="171">
        <v>20</v>
      </c>
      <c r="D30" s="169">
        <v>18</v>
      </c>
    </row>
    <row r="31" spans="1:5" ht="15.95" customHeight="1" x14ac:dyDescent="0.25">
      <c r="A31" s="250" t="s">
        <v>452</v>
      </c>
      <c r="B31" s="170">
        <v>39</v>
      </c>
      <c r="C31" s="171">
        <v>41</v>
      </c>
      <c r="D31" s="169">
        <v>36</v>
      </c>
    </row>
    <row r="32" spans="1:5" ht="15.95" customHeight="1" x14ac:dyDescent="0.25">
      <c r="A32" s="172" t="s">
        <v>191</v>
      </c>
      <c r="B32" s="170">
        <v>26</v>
      </c>
      <c r="C32" s="171">
        <v>27</v>
      </c>
      <c r="D32" s="169">
        <v>25</v>
      </c>
    </row>
    <row r="33" spans="1:4" ht="15.95" customHeight="1" x14ac:dyDescent="0.25">
      <c r="A33" s="250" t="s">
        <v>453</v>
      </c>
      <c r="B33" s="170">
        <v>48</v>
      </c>
      <c r="C33" s="171">
        <v>50</v>
      </c>
      <c r="D33" s="169">
        <v>45</v>
      </c>
    </row>
  </sheetData>
  <sheetProtection algorithmName="SHA-512" hashValue="3pIRXv0Tk6gVkyicwV/RV7N7gyEK90Bc7wECeSaUSEBp1LwmjpEHH+csccDCA6m/JxobP7FEMZV2zZy5OBQWfw==" saltValue="RMEcaQ5rSqt7uyFPcGkMl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IQ542"/>
  <sheetViews>
    <sheetView workbookViewId="0">
      <selection activeCell="H91" sqref="H91"/>
    </sheetView>
  </sheetViews>
  <sheetFormatPr defaultColWidth="9" defaultRowHeight="15" customHeight="1" x14ac:dyDescent="0.25"/>
  <cols>
    <col min="1" max="1" width="57.5703125" style="39" customWidth="1"/>
    <col min="2" max="2" width="11.7109375" style="39" customWidth="1"/>
    <col min="3" max="3" width="14.7109375" style="39" customWidth="1"/>
    <col min="4" max="4" width="13.28515625" style="39" hidden="1" customWidth="1"/>
    <col min="5" max="9" width="8.7109375" style="39" customWidth="1"/>
    <col min="10" max="253" width="17" style="39" customWidth="1"/>
    <col min="254" max="16384" width="9" style="39"/>
  </cols>
  <sheetData>
    <row r="1" spans="1:11" ht="28.5" customHeight="1" x14ac:dyDescent="0.25">
      <c r="A1" s="142"/>
      <c r="B1" s="368" t="s">
        <v>7</v>
      </c>
      <c r="C1" s="369" t="s">
        <v>86</v>
      </c>
      <c r="D1" s="368" t="s">
        <v>85</v>
      </c>
    </row>
    <row r="2" spans="1:11" ht="21" customHeight="1" x14ac:dyDescent="0.25">
      <c r="A2" s="456" t="s">
        <v>251</v>
      </c>
      <c r="B2" s="456"/>
      <c r="C2" s="456"/>
      <c r="D2" s="456"/>
    </row>
    <row r="3" spans="1:11" s="298" customFormat="1" x14ac:dyDescent="0.25">
      <c r="A3" s="364" t="str">
        <f>HYPERLINK("http://стройэксперт.com/shtukaturka","Плитомикс")</f>
        <v>Плитомикс</v>
      </c>
      <c r="B3" s="370" t="s">
        <v>87</v>
      </c>
      <c r="C3" s="370" t="s">
        <v>88</v>
      </c>
      <c r="D3" s="370" t="s">
        <v>8</v>
      </c>
      <c r="E3" s="403"/>
    </row>
    <row r="4" spans="1:11" ht="20.100000000000001" customHeight="1" x14ac:dyDescent="0.25">
      <c r="A4" s="144" t="s">
        <v>465</v>
      </c>
      <c r="B4" s="146">
        <v>204</v>
      </c>
      <c r="C4" s="147">
        <v>224</v>
      </c>
      <c r="D4" s="145">
        <v>179</v>
      </c>
      <c r="E4" s="227"/>
    </row>
    <row r="5" spans="1:11" ht="20.100000000000001" customHeight="1" x14ac:dyDescent="0.25">
      <c r="A5" s="43" t="s">
        <v>466</v>
      </c>
      <c r="B5" s="22">
        <v>215</v>
      </c>
      <c r="C5" s="23">
        <v>240</v>
      </c>
      <c r="D5" s="55">
        <v>185</v>
      </c>
      <c r="E5" s="227"/>
      <c r="I5" s="298"/>
    </row>
    <row r="6" spans="1:11" ht="20.100000000000001" customHeight="1" x14ac:dyDescent="0.25">
      <c r="A6" s="43" t="s">
        <v>454</v>
      </c>
      <c r="B6" s="22">
        <v>233</v>
      </c>
      <c r="C6" s="23">
        <v>258</v>
      </c>
      <c r="D6" s="55">
        <v>198</v>
      </c>
      <c r="E6" s="227"/>
      <c r="K6" s="256"/>
    </row>
    <row r="7" spans="1:11" ht="20.100000000000001" customHeight="1" x14ac:dyDescent="0.25">
      <c r="A7" s="43" t="s">
        <v>467</v>
      </c>
      <c r="B7" s="22">
        <v>237</v>
      </c>
      <c r="C7" s="23">
        <v>257</v>
      </c>
      <c r="D7" s="55">
        <v>217</v>
      </c>
      <c r="E7" s="227"/>
    </row>
    <row r="8" spans="1:11" s="298" customFormat="1" x14ac:dyDescent="0.25">
      <c r="A8" s="331" t="str">
        <f>HYPERLINK("http://стройэксперт.com/shtukaturka","Кнауф")</f>
        <v>Кнауф</v>
      </c>
      <c r="B8" s="371" t="s">
        <v>87</v>
      </c>
      <c r="C8" s="372" t="s">
        <v>88</v>
      </c>
      <c r="D8" s="372" t="s">
        <v>8</v>
      </c>
    </row>
    <row r="9" spans="1:11" ht="20.100000000000001" customHeight="1" x14ac:dyDescent="0.25">
      <c r="A9" s="43" t="s">
        <v>462</v>
      </c>
      <c r="B9" s="49">
        <v>416</v>
      </c>
      <c r="C9" s="73">
        <v>437</v>
      </c>
      <c r="D9" s="55">
        <v>396</v>
      </c>
      <c r="E9" s="227"/>
    </row>
    <row r="10" spans="1:11" ht="20.100000000000001" customHeight="1" x14ac:dyDescent="0.25">
      <c r="A10" s="43" t="s">
        <v>455</v>
      </c>
      <c r="B10" s="150">
        <v>220</v>
      </c>
      <c r="C10" s="151">
        <v>230</v>
      </c>
      <c r="D10" s="149">
        <v>210</v>
      </c>
      <c r="E10" s="227"/>
    </row>
    <row r="11" spans="1:11" ht="20.100000000000001" customHeight="1" x14ac:dyDescent="0.25">
      <c r="A11" s="43" t="s">
        <v>463</v>
      </c>
      <c r="B11" s="49">
        <v>220</v>
      </c>
      <c r="C11" s="73">
        <v>230</v>
      </c>
      <c r="D11" s="55">
        <v>211</v>
      </c>
      <c r="E11" s="227"/>
    </row>
    <row r="12" spans="1:11" s="298" customFormat="1" x14ac:dyDescent="0.25">
      <c r="A12" s="331" t="str">
        <f>HYPERLINK("http://стройэксперт.com/shtukaturka","Волма")</f>
        <v>Волма</v>
      </c>
      <c r="B12" s="371" t="s">
        <v>87</v>
      </c>
      <c r="C12" s="372" t="s">
        <v>88</v>
      </c>
      <c r="D12" s="372" t="s">
        <v>8</v>
      </c>
    </row>
    <row r="13" spans="1:11" ht="20.100000000000001" customHeight="1" x14ac:dyDescent="0.25">
      <c r="A13" s="43" t="s">
        <v>464</v>
      </c>
      <c r="B13" s="22">
        <v>311</v>
      </c>
      <c r="C13" s="152">
        <v>328</v>
      </c>
      <c r="D13" s="55">
        <v>297</v>
      </c>
      <c r="E13" s="148"/>
    </row>
    <row r="14" spans="1:11" s="298" customFormat="1" x14ac:dyDescent="0.25">
      <c r="A14" s="331" t="str">
        <f>HYPERLINK("http://стройэксперт.com/shtukaturka","Юнис")</f>
        <v>Юнис</v>
      </c>
      <c r="B14" s="371" t="s">
        <v>87</v>
      </c>
      <c r="C14" s="372" t="s">
        <v>88</v>
      </c>
      <c r="D14" s="372" t="s">
        <v>8</v>
      </c>
    </row>
    <row r="15" spans="1:11" ht="20.100000000000001" customHeight="1" x14ac:dyDescent="0.25">
      <c r="A15" s="43" t="s">
        <v>513</v>
      </c>
      <c r="B15" s="22">
        <v>356</v>
      </c>
      <c r="C15" s="152">
        <v>374</v>
      </c>
      <c r="D15" s="55">
        <v>339</v>
      </c>
    </row>
    <row r="16" spans="1:11" ht="20.100000000000001" customHeight="1" x14ac:dyDescent="0.25">
      <c r="A16" s="43" t="s">
        <v>514</v>
      </c>
      <c r="B16" s="22">
        <v>225</v>
      </c>
      <c r="C16" s="152">
        <v>240</v>
      </c>
      <c r="D16" s="55">
        <v>215</v>
      </c>
    </row>
    <row r="17" spans="1:251" ht="20.100000000000001" customHeight="1" x14ac:dyDescent="0.25">
      <c r="A17" s="43" t="s">
        <v>515</v>
      </c>
      <c r="B17" s="22">
        <v>195</v>
      </c>
      <c r="C17" s="152">
        <v>205</v>
      </c>
      <c r="D17" s="55">
        <v>185</v>
      </c>
    </row>
    <row r="18" spans="1:251" ht="20.100000000000001" customHeight="1" x14ac:dyDescent="0.25">
      <c r="A18" s="43" t="s">
        <v>523</v>
      </c>
      <c r="B18" s="22">
        <v>266</v>
      </c>
      <c r="C18" s="152">
        <v>279</v>
      </c>
      <c r="D18" s="55">
        <v>253</v>
      </c>
    </row>
    <row r="19" spans="1:251" s="298" customFormat="1" x14ac:dyDescent="0.25">
      <c r="A19" s="360" t="str">
        <f>HYPERLINK("http://стройэксперт.com/shtukaturka","Декоративная штукатурка")</f>
        <v>Декоративная штукатурка</v>
      </c>
      <c r="B19" s="371" t="s">
        <v>87</v>
      </c>
      <c r="C19" s="372" t="s">
        <v>88</v>
      </c>
      <c r="D19" s="372" t="s">
        <v>8</v>
      </c>
    </row>
    <row r="20" spans="1:251" ht="20.100000000000001" customHeight="1" x14ac:dyDescent="0.25">
      <c r="A20" s="43" t="s">
        <v>456</v>
      </c>
      <c r="B20" s="22">
        <v>410</v>
      </c>
      <c r="C20" s="23">
        <v>430</v>
      </c>
      <c r="D20" s="55">
        <v>390</v>
      </c>
    </row>
    <row r="21" spans="1:251" ht="20.100000000000001" customHeight="1" x14ac:dyDescent="0.25">
      <c r="A21" s="43" t="s">
        <v>457</v>
      </c>
      <c r="B21" s="22">
        <v>445</v>
      </c>
      <c r="C21" s="23">
        <v>470</v>
      </c>
      <c r="D21" s="122">
        <v>423.8</v>
      </c>
    </row>
    <row r="22" spans="1:251" ht="20.100000000000001" customHeight="1" x14ac:dyDescent="0.25">
      <c r="A22" s="153" t="s">
        <v>468</v>
      </c>
      <c r="B22" s="155">
        <v>450</v>
      </c>
      <c r="C22" s="152">
        <v>470</v>
      </c>
      <c r="D22" s="154">
        <v>430</v>
      </c>
      <c r="E22" s="298"/>
    </row>
    <row r="23" spans="1:251" ht="19.5" customHeight="1" x14ac:dyDescent="0.25">
      <c r="A23" s="456" t="s">
        <v>204</v>
      </c>
      <c r="B23" s="456"/>
      <c r="C23" s="456"/>
      <c r="D23" s="456"/>
      <c r="AR23" s="460" t="s">
        <v>203</v>
      </c>
      <c r="AS23" s="460"/>
      <c r="AT23" s="460"/>
      <c r="AU23" s="460"/>
      <c r="AV23" s="460" t="s">
        <v>203</v>
      </c>
      <c r="AW23" s="460"/>
      <c r="AX23" s="460"/>
      <c r="AY23" s="460"/>
      <c r="AZ23" s="460" t="s">
        <v>203</v>
      </c>
      <c r="BA23" s="460"/>
      <c r="BB23" s="460"/>
      <c r="BC23" s="460"/>
      <c r="BD23" s="460" t="s">
        <v>203</v>
      </c>
      <c r="BE23" s="460"/>
      <c r="BF23" s="460"/>
      <c r="BG23" s="460"/>
      <c r="BH23" s="460" t="s">
        <v>203</v>
      </c>
      <c r="BI23" s="460"/>
      <c r="BJ23" s="460"/>
      <c r="BK23" s="460"/>
      <c r="BL23" s="460" t="s">
        <v>203</v>
      </c>
      <c r="BM23" s="460"/>
      <c r="BN23" s="460"/>
      <c r="BO23" s="460"/>
      <c r="BP23" s="460" t="s">
        <v>203</v>
      </c>
      <c r="BQ23" s="460"/>
      <c r="BR23" s="460"/>
      <c r="BS23" s="460"/>
      <c r="BT23" s="460" t="s">
        <v>203</v>
      </c>
      <c r="BU23" s="460"/>
      <c r="BV23" s="460"/>
      <c r="BW23" s="460"/>
      <c r="BX23" s="460" t="s">
        <v>203</v>
      </c>
      <c r="BY23" s="460"/>
      <c r="BZ23" s="460"/>
      <c r="CA23" s="460"/>
      <c r="CB23" s="460" t="s">
        <v>203</v>
      </c>
      <c r="CC23" s="460"/>
      <c r="CD23" s="460"/>
      <c r="CE23" s="460"/>
      <c r="CF23" s="460" t="s">
        <v>203</v>
      </c>
      <c r="CG23" s="460"/>
      <c r="CH23" s="460"/>
      <c r="CI23" s="460"/>
      <c r="CJ23" s="460" t="s">
        <v>203</v>
      </c>
      <c r="CK23" s="460"/>
      <c r="CL23" s="460"/>
      <c r="CM23" s="460"/>
      <c r="CN23" s="460" t="s">
        <v>203</v>
      </c>
      <c r="CO23" s="460"/>
      <c r="CP23" s="460"/>
      <c r="CQ23" s="460"/>
      <c r="CR23" s="460" t="s">
        <v>203</v>
      </c>
      <c r="CS23" s="460"/>
      <c r="CT23" s="460"/>
      <c r="CU23" s="460"/>
      <c r="CV23" s="460" t="s">
        <v>203</v>
      </c>
      <c r="CW23" s="460"/>
      <c r="CX23" s="460"/>
      <c r="CY23" s="460"/>
      <c r="CZ23" s="460" t="s">
        <v>203</v>
      </c>
      <c r="DA23" s="460"/>
      <c r="DB23" s="460"/>
      <c r="DC23" s="460"/>
      <c r="DD23" s="460" t="s">
        <v>203</v>
      </c>
      <c r="DE23" s="460"/>
      <c r="DF23" s="460"/>
      <c r="DG23" s="460"/>
      <c r="DH23" s="460" t="s">
        <v>203</v>
      </c>
      <c r="DI23" s="460"/>
      <c r="DJ23" s="460"/>
      <c r="DK23" s="460"/>
      <c r="DL23" s="460" t="s">
        <v>203</v>
      </c>
      <c r="DM23" s="460"/>
      <c r="DN23" s="460"/>
      <c r="DO23" s="460"/>
      <c r="DP23" s="460" t="s">
        <v>203</v>
      </c>
      <c r="DQ23" s="460"/>
      <c r="DR23" s="460"/>
      <c r="DS23" s="460"/>
      <c r="DT23" s="460" t="s">
        <v>203</v>
      </c>
      <c r="DU23" s="460"/>
      <c r="DV23" s="460"/>
      <c r="DW23" s="460"/>
      <c r="DX23" s="460" t="s">
        <v>203</v>
      </c>
      <c r="DY23" s="460"/>
      <c r="DZ23" s="460"/>
      <c r="EA23" s="460"/>
      <c r="EB23" s="460" t="s">
        <v>203</v>
      </c>
      <c r="EC23" s="460"/>
      <c r="ED23" s="460"/>
      <c r="EE23" s="460"/>
      <c r="EF23" s="460" t="s">
        <v>203</v>
      </c>
      <c r="EG23" s="460"/>
      <c r="EH23" s="460"/>
      <c r="EI23" s="460"/>
      <c r="EJ23" s="460" t="s">
        <v>203</v>
      </c>
      <c r="EK23" s="460"/>
      <c r="EL23" s="460"/>
      <c r="EM23" s="460"/>
      <c r="EN23" s="460" t="s">
        <v>203</v>
      </c>
      <c r="EO23" s="460"/>
      <c r="EP23" s="460"/>
      <c r="EQ23" s="460"/>
      <c r="ER23" s="460" t="s">
        <v>203</v>
      </c>
      <c r="ES23" s="460"/>
      <c r="ET23" s="460"/>
      <c r="EU23" s="460"/>
      <c r="EV23" s="460" t="s">
        <v>203</v>
      </c>
      <c r="EW23" s="460"/>
      <c r="EX23" s="460"/>
      <c r="EY23" s="460"/>
      <c r="EZ23" s="460" t="s">
        <v>203</v>
      </c>
      <c r="FA23" s="460"/>
      <c r="FB23" s="460"/>
      <c r="FC23" s="460"/>
      <c r="FD23" s="460" t="s">
        <v>203</v>
      </c>
      <c r="FE23" s="460"/>
      <c r="FF23" s="460"/>
      <c r="FG23" s="460"/>
      <c r="FH23" s="460" t="s">
        <v>203</v>
      </c>
      <c r="FI23" s="460"/>
      <c r="FJ23" s="460"/>
      <c r="FK23" s="460"/>
      <c r="FL23" s="460" t="s">
        <v>203</v>
      </c>
      <c r="FM23" s="460"/>
      <c r="FN23" s="460"/>
      <c r="FO23" s="460"/>
      <c r="FP23" s="460" t="s">
        <v>203</v>
      </c>
      <c r="FQ23" s="460"/>
      <c r="FR23" s="460"/>
      <c r="FS23" s="460"/>
      <c r="FT23" s="460" t="s">
        <v>203</v>
      </c>
      <c r="FU23" s="460"/>
      <c r="FV23" s="460"/>
      <c r="FW23" s="460"/>
      <c r="FX23" s="460" t="s">
        <v>203</v>
      </c>
      <c r="FY23" s="460"/>
      <c r="FZ23" s="460"/>
      <c r="GA23" s="460"/>
      <c r="GB23" s="460" t="s">
        <v>203</v>
      </c>
      <c r="GC23" s="460"/>
      <c r="GD23" s="460"/>
      <c r="GE23" s="460"/>
      <c r="GF23" s="460" t="s">
        <v>203</v>
      </c>
      <c r="GG23" s="460"/>
      <c r="GH23" s="460"/>
      <c r="GI23" s="460"/>
      <c r="GJ23" s="460" t="s">
        <v>203</v>
      </c>
      <c r="GK23" s="460"/>
      <c r="GL23" s="460"/>
      <c r="GM23" s="460"/>
      <c r="GN23" s="460" t="s">
        <v>203</v>
      </c>
      <c r="GO23" s="460"/>
      <c r="GP23" s="460"/>
      <c r="GQ23" s="460"/>
      <c r="GR23" s="460" t="s">
        <v>203</v>
      </c>
      <c r="GS23" s="460"/>
      <c r="GT23" s="460"/>
      <c r="GU23" s="460"/>
      <c r="GV23" s="460" t="s">
        <v>203</v>
      </c>
      <c r="GW23" s="460"/>
      <c r="GX23" s="460"/>
      <c r="GY23" s="460"/>
      <c r="GZ23" s="460" t="s">
        <v>203</v>
      </c>
      <c r="HA23" s="460"/>
      <c r="HB23" s="460"/>
      <c r="HC23" s="460"/>
      <c r="HD23" s="460" t="s">
        <v>203</v>
      </c>
      <c r="HE23" s="460"/>
      <c r="HF23" s="460"/>
      <c r="HG23" s="460"/>
      <c r="HH23" s="460" t="s">
        <v>203</v>
      </c>
      <c r="HI23" s="460"/>
      <c r="HJ23" s="460"/>
      <c r="HK23" s="460"/>
      <c r="HL23" s="460" t="s">
        <v>203</v>
      </c>
      <c r="HM23" s="460"/>
      <c r="HN23" s="460"/>
      <c r="HO23" s="460"/>
      <c r="HP23" s="460" t="s">
        <v>203</v>
      </c>
      <c r="HQ23" s="460"/>
      <c r="HR23" s="460"/>
      <c r="HS23" s="460"/>
      <c r="HT23" s="460" t="s">
        <v>203</v>
      </c>
      <c r="HU23" s="460"/>
      <c r="HV23" s="460"/>
      <c r="HW23" s="460"/>
      <c r="HX23" s="460" t="s">
        <v>203</v>
      </c>
      <c r="HY23" s="460"/>
      <c r="HZ23" s="460"/>
      <c r="IA23" s="460"/>
      <c r="IB23" s="460" t="s">
        <v>203</v>
      </c>
      <c r="IC23" s="460"/>
      <c r="ID23" s="460"/>
      <c r="IE23" s="460"/>
      <c r="IF23" s="460" t="s">
        <v>203</v>
      </c>
      <c r="IG23" s="460"/>
      <c r="IH23" s="460"/>
      <c r="II23" s="460"/>
      <c r="IJ23" s="460" t="s">
        <v>203</v>
      </c>
      <c r="IK23" s="460"/>
      <c r="IL23" s="460"/>
      <c r="IM23" s="460"/>
      <c r="IN23" s="156" t="s">
        <v>203</v>
      </c>
      <c r="IO23" s="156"/>
      <c r="IP23" s="156"/>
      <c r="IQ23" s="460"/>
    </row>
    <row r="24" spans="1:251" s="298" customFormat="1" x14ac:dyDescent="0.25">
      <c r="A24" s="331" t="str">
        <f>HYPERLINK("http://стройэксперт.com/shpatlevka","Плитомикс")</f>
        <v>Плитомикс</v>
      </c>
      <c r="B24" s="371" t="s">
        <v>89</v>
      </c>
      <c r="C24" s="371" t="s">
        <v>88</v>
      </c>
      <c r="D24" s="371" t="s">
        <v>8</v>
      </c>
    </row>
    <row r="25" spans="1:251" ht="20.100000000000001" customHeight="1" x14ac:dyDescent="0.25">
      <c r="A25" s="43" t="s">
        <v>469</v>
      </c>
      <c r="B25" s="22">
        <v>255</v>
      </c>
      <c r="C25" s="23">
        <v>285</v>
      </c>
      <c r="D25" s="55">
        <v>220</v>
      </c>
      <c r="E25" s="227"/>
    </row>
    <row r="26" spans="1:251" ht="20.100000000000001" customHeight="1" x14ac:dyDescent="0.25">
      <c r="A26" s="43" t="s">
        <v>470</v>
      </c>
      <c r="B26" s="22">
        <v>290</v>
      </c>
      <c r="C26" s="23">
        <v>325</v>
      </c>
      <c r="D26" s="55">
        <v>265</v>
      </c>
      <c r="E26" s="227"/>
    </row>
    <row r="27" spans="1:251" s="298" customFormat="1" x14ac:dyDescent="0.25">
      <c r="A27" s="331" t="str">
        <f>HYPERLINK("http://стройэксперт.com/shpatlevka","Кнауф")</f>
        <v>Кнауф</v>
      </c>
      <c r="B27" s="371" t="s">
        <v>89</v>
      </c>
      <c r="C27" s="372" t="s">
        <v>88</v>
      </c>
      <c r="D27" s="372" t="s">
        <v>8</v>
      </c>
      <c r="E27" s="39"/>
      <c r="F27" s="39"/>
    </row>
    <row r="28" spans="1:251" ht="20.100000000000001" customHeight="1" x14ac:dyDescent="0.25">
      <c r="A28" s="43" t="s">
        <v>505</v>
      </c>
      <c r="B28" s="22">
        <v>525</v>
      </c>
      <c r="C28" s="23">
        <v>550</v>
      </c>
      <c r="D28" s="55">
        <v>500</v>
      </c>
    </row>
    <row r="29" spans="1:251" ht="20.100000000000001" customHeight="1" x14ac:dyDescent="0.25">
      <c r="A29" s="43" t="s">
        <v>489</v>
      </c>
      <c r="B29" s="22">
        <v>310</v>
      </c>
      <c r="C29" s="23">
        <v>325</v>
      </c>
      <c r="D29" s="55">
        <v>295</v>
      </c>
      <c r="E29" s="227"/>
      <c r="F29" s="298"/>
    </row>
    <row r="30" spans="1:251" ht="20.100000000000001" customHeight="1" x14ac:dyDescent="0.25">
      <c r="A30" s="43" t="s">
        <v>490</v>
      </c>
      <c r="B30" s="22">
        <v>445</v>
      </c>
      <c r="C30" s="23">
        <v>465</v>
      </c>
      <c r="D30" s="55">
        <v>420</v>
      </c>
    </row>
    <row r="31" spans="1:251" ht="20.100000000000001" customHeight="1" x14ac:dyDescent="0.25">
      <c r="A31" s="43" t="s">
        <v>491</v>
      </c>
      <c r="B31" s="22">
        <v>440</v>
      </c>
      <c r="C31" s="23">
        <v>460</v>
      </c>
      <c r="D31" s="55">
        <v>420</v>
      </c>
    </row>
    <row r="32" spans="1:251" ht="20.100000000000001" customHeight="1" x14ac:dyDescent="0.25">
      <c r="A32" s="43" t="s">
        <v>502</v>
      </c>
      <c r="B32" s="22">
        <v>665</v>
      </c>
      <c r="C32" s="23">
        <v>700</v>
      </c>
      <c r="D32" s="55">
        <v>635</v>
      </c>
    </row>
    <row r="33" spans="1:11" s="298" customFormat="1" x14ac:dyDescent="0.25">
      <c r="A33" s="331" t="str">
        <f>HYPERLINK("http://стройэксперт.com/shpatlevka","Юнис")</f>
        <v>Юнис</v>
      </c>
      <c r="B33" s="371" t="s">
        <v>89</v>
      </c>
      <c r="C33" s="372" t="s">
        <v>88</v>
      </c>
      <c r="D33" s="372" t="s">
        <v>8</v>
      </c>
    </row>
    <row r="34" spans="1:11" ht="20.100000000000001" customHeight="1" x14ac:dyDescent="0.25">
      <c r="A34" s="43" t="s">
        <v>595</v>
      </c>
      <c r="B34" s="22">
        <v>391</v>
      </c>
      <c r="C34" s="23">
        <v>411</v>
      </c>
      <c r="D34" s="55">
        <v>372</v>
      </c>
    </row>
    <row r="35" spans="1:11" ht="20.100000000000001" customHeight="1" x14ac:dyDescent="0.25">
      <c r="A35" s="43" t="s">
        <v>516</v>
      </c>
      <c r="B35" s="22">
        <v>440</v>
      </c>
      <c r="C35" s="23">
        <v>462</v>
      </c>
      <c r="D35" s="55">
        <v>419</v>
      </c>
    </row>
    <row r="36" spans="1:11" ht="20.100000000000001" customHeight="1" x14ac:dyDescent="0.25">
      <c r="A36" s="43" t="s">
        <v>517</v>
      </c>
      <c r="B36" s="22">
        <v>352</v>
      </c>
      <c r="C36" s="23">
        <v>370</v>
      </c>
      <c r="D36" s="55">
        <v>335</v>
      </c>
    </row>
    <row r="37" spans="1:11" s="298" customFormat="1" x14ac:dyDescent="0.25">
      <c r="A37" s="331" t="str">
        <f>HYPERLINK("http://стройэксперт.com/shpatlevka","Волма")</f>
        <v>Волма</v>
      </c>
      <c r="B37" s="371" t="s">
        <v>89</v>
      </c>
      <c r="C37" s="372" t="s">
        <v>88</v>
      </c>
      <c r="D37" s="372" t="s">
        <v>8</v>
      </c>
    </row>
    <row r="38" spans="1:11" ht="20.100000000000001" customHeight="1" x14ac:dyDescent="0.25">
      <c r="A38" s="43" t="s">
        <v>494</v>
      </c>
      <c r="B38" s="22">
        <v>378</v>
      </c>
      <c r="C38" s="23">
        <v>400</v>
      </c>
      <c r="D38" s="55">
        <v>360</v>
      </c>
    </row>
    <row r="39" spans="1:11" ht="20.100000000000001" customHeight="1" x14ac:dyDescent="0.25">
      <c r="A39" s="43" t="s">
        <v>493</v>
      </c>
      <c r="B39" s="22">
        <v>380</v>
      </c>
      <c r="C39" s="23">
        <v>400</v>
      </c>
      <c r="D39" s="55">
        <v>360</v>
      </c>
    </row>
    <row r="40" spans="1:11" ht="20.100000000000001" customHeight="1" x14ac:dyDescent="0.25">
      <c r="A40" s="43" t="s">
        <v>492</v>
      </c>
      <c r="B40" s="22">
        <v>247</v>
      </c>
      <c r="C40" s="23">
        <v>260</v>
      </c>
      <c r="D40" s="55">
        <v>235</v>
      </c>
    </row>
    <row r="41" spans="1:11" s="298" customFormat="1" x14ac:dyDescent="0.25">
      <c r="A41" s="331" t="str">
        <f>HYPERLINK("http://стройэксперт.com/shpatlevka","Бергауф")</f>
        <v>Бергауф</v>
      </c>
      <c r="B41" s="371" t="s">
        <v>89</v>
      </c>
      <c r="C41" s="372" t="s">
        <v>88</v>
      </c>
      <c r="D41" s="372" t="s">
        <v>8</v>
      </c>
    </row>
    <row r="42" spans="1:11" ht="20.100000000000001" customHeight="1" x14ac:dyDescent="0.25">
      <c r="A42" s="153" t="s">
        <v>503</v>
      </c>
      <c r="B42" s="155">
        <v>454</v>
      </c>
      <c r="C42" s="152">
        <v>474</v>
      </c>
      <c r="D42" s="154">
        <v>444</v>
      </c>
      <c r="H42" s="78"/>
      <c r="I42" s="78"/>
      <c r="K42" s="256"/>
    </row>
    <row r="43" spans="1:11" s="298" customFormat="1" x14ac:dyDescent="0.25">
      <c r="A43" s="364" t="str">
        <f>HYPERLINK("http://стройэксперт.com/shpatlevka","Гипсополимер")</f>
        <v>Гипсополимер</v>
      </c>
      <c r="B43" s="370" t="s">
        <v>89</v>
      </c>
      <c r="C43" s="370" t="s">
        <v>88</v>
      </c>
      <c r="D43" s="370" t="s">
        <v>8</v>
      </c>
    </row>
    <row r="44" spans="1:11" ht="20.100000000000001" customHeight="1" x14ac:dyDescent="0.25">
      <c r="A44" s="153" t="s">
        <v>504</v>
      </c>
      <c r="B44" s="155">
        <v>430</v>
      </c>
      <c r="C44" s="152">
        <v>452</v>
      </c>
      <c r="D44" s="154">
        <v>410</v>
      </c>
      <c r="H44" s="78"/>
      <c r="I44" s="78"/>
      <c r="K44" s="256"/>
    </row>
    <row r="45" spans="1:11" ht="21" x14ac:dyDescent="0.25">
      <c r="A45" s="457" t="s">
        <v>205</v>
      </c>
      <c r="B45" s="458"/>
      <c r="C45" s="458"/>
      <c r="D45" s="459"/>
    </row>
    <row r="46" spans="1:11" s="298" customFormat="1" x14ac:dyDescent="0.25">
      <c r="A46" s="365" t="str">
        <f>HYPERLINK("http://стройэксперт.com/shpatlevka","Плитомис")</f>
        <v>Плитомис</v>
      </c>
      <c r="B46" s="370" t="s">
        <v>89</v>
      </c>
      <c r="C46" s="370" t="s">
        <v>88</v>
      </c>
      <c r="D46" s="373" t="s">
        <v>8</v>
      </c>
      <c r="E46" s="403"/>
    </row>
    <row r="47" spans="1:11" ht="18" customHeight="1" x14ac:dyDescent="0.25">
      <c r="A47" s="144" t="s">
        <v>483</v>
      </c>
      <c r="B47" s="247">
        <v>184</v>
      </c>
      <c r="C47" s="245">
        <v>205</v>
      </c>
      <c r="D47" s="145">
        <v>159</v>
      </c>
      <c r="E47" s="227"/>
    </row>
    <row r="48" spans="1:11" ht="18" customHeight="1" x14ac:dyDescent="0.25">
      <c r="A48" s="43" t="s">
        <v>484</v>
      </c>
      <c r="B48" s="29">
        <v>208</v>
      </c>
      <c r="C48" s="246">
        <v>228</v>
      </c>
      <c r="D48" s="55">
        <v>183</v>
      </c>
      <c r="E48" s="227"/>
      <c r="F48" s="78"/>
      <c r="G48" s="78"/>
    </row>
    <row r="49" spans="1:7" ht="18" customHeight="1" x14ac:dyDescent="0.25">
      <c r="A49" s="43" t="s">
        <v>485</v>
      </c>
      <c r="B49" s="29">
        <v>297</v>
      </c>
      <c r="C49" s="246">
        <v>327</v>
      </c>
      <c r="D49" s="55">
        <v>267</v>
      </c>
      <c r="E49" s="227"/>
    </row>
    <row r="50" spans="1:7" ht="18" customHeight="1" x14ac:dyDescent="0.25">
      <c r="A50" s="43" t="s">
        <v>482</v>
      </c>
      <c r="B50" s="29">
        <v>259</v>
      </c>
      <c r="C50" s="246">
        <v>289</v>
      </c>
      <c r="D50" s="55">
        <v>234</v>
      </c>
      <c r="E50" s="227"/>
    </row>
    <row r="51" spans="1:7" ht="18" customHeight="1" x14ac:dyDescent="0.25">
      <c r="A51" s="43" t="s">
        <v>486</v>
      </c>
      <c r="B51" s="29">
        <v>159</v>
      </c>
      <c r="C51" s="246">
        <v>174</v>
      </c>
      <c r="D51" s="55">
        <v>144</v>
      </c>
      <c r="E51" s="227"/>
    </row>
    <row r="52" spans="1:7" ht="18" customHeight="1" x14ac:dyDescent="0.25">
      <c r="A52" s="43" t="s">
        <v>487</v>
      </c>
      <c r="B52" s="29">
        <v>169</v>
      </c>
      <c r="C52" s="243">
        <v>284</v>
      </c>
      <c r="D52" s="55">
        <v>154</v>
      </c>
      <c r="E52" s="227"/>
    </row>
    <row r="53" spans="1:7" s="298" customFormat="1" x14ac:dyDescent="0.25">
      <c r="A53" s="332" t="str">
        <f>HYPERLINK("http://стройэксперт.com/shpatlevka","Юнис")</f>
        <v>Юнис</v>
      </c>
      <c r="B53" s="371" t="s">
        <v>89</v>
      </c>
      <c r="C53" s="372" t="s">
        <v>88</v>
      </c>
      <c r="D53" s="374" t="s">
        <v>8</v>
      </c>
    </row>
    <row r="54" spans="1:7" ht="18" customHeight="1" x14ac:dyDescent="0.25">
      <c r="A54" s="43" t="s">
        <v>499</v>
      </c>
      <c r="B54" s="293">
        <v>180</v>
      </c>
      <c r="C54" s="294">
        <v>190</v>
      </c>
      <c r="D54" s="300">
        <v>170</v>
      </c>
    </row>
    <row r="55" spans="1:7" ht="18" customHeight="1" x14ac:dyDescent="0.25">
      <c r="A55" s="43" t="s">
        <v>498</v>
      </c>
      <c r="B55" s="295">
        <v>215</v>
      </c>
      <c r="C55" s="296">
        <v>226</v>
      </c>
      <c r="D55" s="300">
        <v>205</v>
      </c>
      <c r="E55" s="148"/>
    </row>
    <row r="56" spans="1:7" ht="18" customHeight="1" x14ac:dyDescent="0.25">
      <c r="A56" s="43" t="s">
        <v>497</v>
      </c>
      <c r="B56" s="295">
        <v>188</v>
      </c>
      <c r="C56" s="296">
        <v>197</v>
      </c>
      <c r="D56" s="300">
        <v>179</v>
      </c>
    </row>
    <row r="57" spans="1:7" ht="18" customHeight="1" x14ac:dyDescent="0.25">
      <c r="A57" s="43" t="s">
        <v>501</v>
      </c>
      <c r="B57" s="295">
        <v>326</v>
      </c>
      <c r="C57" s="296">
        <v>342</v>
      </c>
      <c r="D57" s="300">
        <v>310</v>
      </c>
    </row>
    <row r="58" spans="1:7" ht="18" customHeight="1" x14ac:dyDescent="0.25">
      <c r="A58" s="43" t="s">
        <v>500</v>
      </c>
      <c r="B58" s="295">
        <v>295</v>
      </c>
      <c r="C58" s="296">
        <v>310</v>
      </c>
      <c r="D58" s="300">
        <v>281</v>
      </c>
    </row>
    <row r="59" spans="1:7" s="298" customFormat="1" x14ac:dyDescent="0.25">
      <c r="A59" s="331" t="str">
        <f>HYPERLINK("http://стройэксперт.com/shpatlevka","Бергауф")</f>
        <v>Бергауф</v>
      </c>
      <c r="B59" s="371" t="s">
        <v>89</v>
      </c>
      <c r="C59" s="372" t="s">
        <v>88</v>
      </c>
      <c r="D59" s="371" t="s">
        <v>8</v>
      </c>
    </row>
    <row r="60" spans="1:7" ht="18" customHeight="1" x14ac:dyDescent="0.25">
      <c r="A60" s="43" t="s">
        <v>458</v>
      </c>
      <c r="B60" s="31">
        <v>215</v>
      </c>
      <c r="C60" s="139">
        <v>230</v>
      </c>
      <c r="D60" s="122">
        <v>204.6</v>
      </c>
      <c r="F60" s="78"/>
      <c r="G60" s="78"/>
    </row>
    <row r="61" spans="1:7" ht="18" customHeight="1" x14ac:dyDescent="0.25">
      <c r="A61" s="153" t="s">
        <v>459</v>
      </c>
      <c r="B61" s="248">
        <v>190</v>
      </c>
      <c r="C61" s="244">
        <v>200</v>
      </c>
      <c r="D61" s="157">
        <v>180</v>
      </c>
    </row>
    <row r="62" spans="1:7" ht="21" x14ac:dyDescent="0.25">
      <c r="A62" s="457" t="s">
        <v>206</v>
      </c>
      <c r="B62" s="458"/>
      <c r="C62" s="458"/>
      <c r="D62" s="459"/>
    </row>
    <row r="63" spans="1:7" s="298" customFormat="1" x14ac:dyDescent="0.25">
      <c r="A63" s="365" t="str">
        <f>HYPERLINK("http://стройэксперт.com/shpatlevka","Плитомис")</f>
        <v>Плитомис</v>
      </c>
      <c r="B63" s="370" t="s">
        <v>89</v>
      </c>
      <c r="C63" s="370" t="s">
        <v>88</v>
      </c>
      <c r="D63" s="373" t="s">
        <v>8</v>
      </c>
    </row>
    <row r="64" spans="1:7" ht="20.100000000000001" customHeight="1" x14ac:dyDescent="0.25">
      <c r="A64" s="144" t="s">
        <v>488</v>
      </c>
      <c r="B64" s="161">
        <v>204</v>
      </c>
      <c r="C64" s="162">
        <v>219</v>
      </c>
      <c r="D64" s="160">
        <v>174</v>
      </c>
      <c r="E64" s="227"/>
    </row>
    <row r="65" spans="1:9" ht="20.100000000000001" customHeight="1" x14ac:dyDescent="0.25">
      <c r="A65" s="43" t="s">
        <v>460</v>
      </c>
      <c r="B65" s="24">
        <v>205</v>
      </c>
      <c r="C65" s="25">
        <v>220</v>
      </c>
      <c r="D65" s="122">
        <v>193.4</v>
      </c>
      <c r="H65" s="256"/>
    </row>
    <row r="66" spans="1:9" ht="20.100000000000001" customHeight="1" x14ac:dyDescent="0.25">
      <c r="A66" s="153" t="s">
        <v>461</v>
      </c>
      <c r="B66" s="158">
        <v>207</v>
      </c>
      <c r="C66" s="159">
        <v>213.9</v>
      </c>
      <c r="D66" s="157">
        <v>201.2</v>
      </c>
      <c r="H66" s="78"/>
      <c r="I66" s="78"/>
    </row>
    <row r="67" spans="1:9" ht="21" x14ac:dyDescent="0.25">
      <c r="A67" s="457" t="s">
        <v>596</v>
      </c>
      <c r="B67" s="458"/>
      <c r="C67" s="458"/>
      <c r="D67" s="459"/>
    </row>
    <row r="68" spans="1:9" s="298" customFormat="1" x14ac:dyDescent="0.25">
      <c r="A68" s="364" t="str">
        <f>HYPERLINK("http://стройэксперт.com/shpatlevka","Волма")</f>
        <v>Волма</v>
      </c>
      <c r="B68" s="370" t="s">
        <v>89</v>
      </c>
      <c r="C68" s="370" t="s">
        <v>88</v>
      </c>
      <c r="D68" s="373" t="s">
        <v>8</v>
      </c>
    </row>
    <row r="69" spans="1:9" ht="20.100000000000001" customHeight="1" x14ac:dyDescent="0.25">
      <c r="A69" s="301" t="s">
        <v>545</v>
      </c>
      <c r="B69" s="24">
        <v>300</v>
      </c>
      <c r="C69" s="25">
        <v>315</v>
      </c>
      <c r="D69" s="122">
        <v>285</v>
      </c>
      <c r="H69" s="256"/>
    </row>
    <row r="70" spans="1:9" ht="20.100000000000001" customHeight="1" x14ac:dyDescent="0.25">
      <c r="A70" s="301" t="s">
        <v>507</v>
      </c>
      <c r="B70" s="24">
        <v>320</v>
      </c>
      <c r="C70" s="25">
        <v>335</v>
      </c>
      <c r="D70" s="122">
        <v>305</v>
      </c>
      <c r="H70" s="256"/>
    </row>
    <row r="71" spans="1:9" s="298" customFormat="1" x14ac:dyDescent="0.25">
      <c r="A71" s="331" t="str">
        <f>HYPERLINK("http://стройэксперт.com/shpatlevka","Юнис")</f>
        <v>Юнис</v>
      </c>
      <c r="B71" s="370" t="s">
        <v>89</v>
      </c>
      <c r="C71" s="370" t="s">
        <v>88</v>
      </c>
      <c r="D71" s="373" t="s">
        <v>8</v>
      </c>
    </row>
    <row r="72" spans="1:9" ht="20.100000000000001" customHeight="1" x14ac:dyDescent="0.25">
      <c r="A72" s="302" t="s">
        <v>508</v>
      </c>
      <c r="B72" s="24">
        <v>389</v>
      </c>
      <c r="C72" s="25">
        <v>408</v>
      </c>
      <c r="D72" s="122">
        <v>370</v>
      </c>
      <c r="H72" s="256"/>
    </row>
    <row r="73" spans="1:9" ht="20.100000000000001" customHeight="1" x14ac:dyDescent="0.25">
      <c r="A73" s="302" t="s">
        <v>512</v>
      </c>
      <c r="B73" s="24">
        <v>390</v>
      </c>
      <c r="C73" s="25">
        <v>405</v>
      </c>
      <c r="D73" s="122">
        <v>370</v>
      </c>
      <c r="H73" s="256"/>
    </row>
    <row r="74" spans="1:9" s="298" customFormat="1" x14ac:dyDescent="0.25">
      <c r="A74" s="331" t="str">
        <f>HYPERLINK("http://стройэксперт.com/shpatlevka","Кнауф")</f>
        <v>Кнауф</v>
      </c>
      <c r="B74" s="370" t="s">
        <v>89</v>
      </c>
      <c r="C74" s="370" t="s">
        <v>88</v>
      </c>
      <c r="D74" s="373" t="s">
        <v>8</v>
      </c>
    </row>
    <row r="75" spans="1:9" ht="20.100000000000001" customHeight="1" x14ac:dyDescent="0.25">
      <c r="A75" s="303" t="s">
        <v>509</v>
      </c>
      <c r="B75" s="24">
        <v>345</v>
      </c>
      <c r="C75" s="25">
        <v>363</v>
      </c>
      <c r="D75" s="122">
        <v>330</v>
      </c>
      <c r="E75" s="227"/>
      <c r="H75" s="256"/>
    </row>
    <row r="76" spans="1:9" s="298" customFormat="1" x14ac:dyDescent="0.25">
      <c r="A76" s="364" t="str">
        <f>HYPERLINK("http://стройэксперт.com/shpatlevka","Бергауф")</f>
        <v>Бергауф</v>
      </c>
      <c r="B76" s="375" t="s">
        <v>89</v>
      </c>
      <c r="C76" s="370" t="s">
        <v>88</v>
      </c>
      <c r="D76" s="373" t="s">
        <v>8</v>
      </c>
    </row>
    <row r="77" spans="1:9" ht="20.100000000000001" customHeight="1" x14ac:dyDescent="0.25">
      <c r="A77" s="304" t="s">
        <v>510</v>
      </c>
      <c r="B77" s="98">
        <v>345</v>
      </c>
      <c r="C77" s="25">
        <v>365</v>
      </c>
      <c r="D77" s="122">
        <v>330</v>
      </c>
      <c r="H77" s="256"/>
    </row>
    <row r="78" spans="1:9" ht="20.100000000000001" customHeight="1" x14ac:dyDescent="0.25">
      <c r="A78" s="304" t="s">
        <v>511</v>
      </c>
      <c r="B78" s="98">
        <v>336</v>
      </c>
      <c r="C78" s="25">
        <v>353</v>
      </c>
      <c r="D78" s="122">
        <v>320</v>
      </c>
      <c r="H78" s="256"/>
    </row>
    <row r="79" spans="1:9" ht="21" x14ac:dyDescent="0.25">
      <c r="A79" s="456" t="s">
        <v>207</v>
      </c>
      <c r="B79" s="456"/>
      <c r="C79" s="456"/>
      <c r="D79" s="456"/>
    </row>
    <row r="80" spans="1:9" s="298" customFormat="1" x14ac:dyDescent="0.25">
      <c r="A80" s="366" t="str">
        <f>HYPERLINK("http://стройэксперт.com/shpatlevka","Плитомис")</f>
        <v>Плитомис</v>
      </c>
      <c r="B80" s="376" t="s">
        <v>89</v>
      </c>
      <c r="C80" s="376" t="s">
        <v>88</v>
      </c>
      <c r="D80" s="377" t="s">
        <v>8</v>
      </c>
    </row>
    <row r="81" spans="1:9" ht="20.100000000000001" customHeight="1" x14ac:dyDescent="0.25">
      <c r="A81" s="43" t="s">
        <v>472</v>
      </c>
      <c r="B81" s="146">
        <v>325</v>
      </c>
      <c r="C81" s="147">
        <v>350</v>
      </c>
      <c r="D81" s="145">
        <v>295</v>
      </c>
    </row>
    <row r="82" spans="1:9" s="298" customFormat="1" x14ac:dyDescent="0.25">
      <c r="A82" s="332" t="str">
        <f>HYPERLINK("http://стройэксперт.com/shpatlevka","Юнис")</f>
        <v>Юнис</v>
      </c>
      <c r="B82" s="371" t="s">
        <v>89</v>
      </c>
      <c r="C82" s="372" t="s">
        <v>88</v>
      </c>
      <c r="D82" s="374" t="s">
        <v>8</v>
      </c>
    </row>
    <row r="83" spans="1:9" ht="20.100000000000001" customHeight="1" x14ac:dyDescent="0.25">
      <c r="A83" s="43" t="s">
        <v>476</v>
      </c>
      <c r="B83" s="22">
        <v>320</v>
      </c>
      <c r="C83" s="23">
        <v>335</v>
      </c>
      <c r="D83" s="55">
        <v>305</v>
      </c>
    </row>
    <row r="84" spans="1:9" ht="20.100000000000001" customHeight="1" x14ac:dyDescent="0.25">
      <c r="A84" s="48" t="s">
        <v>471</v>
      </c>
      <c r="B84" s="22">
        <v>407</v>
      </c>
      <c r="C84" s="23">
        <v>419</v>
      </c>
      <c r="D84" s="55">
        <v>399</v>
      </c>
    </row>
    <row r="85" spans="1:9" s="298" customFormat="1" x14ac:dyDescent="0.25">
      <c r="A85" s="367" t="str">
        <f>HYPERLINK("http://стройэксперт.com/shpatlevka","Кнауф")</f>
        <v>Кнауф</v>
      </c>
      <c r="B85" s="378" t="s">
        <v>89</v>
      </c>
      <c r="C85" s="378" t="s">
        <v>88</v>
      </c>
      <c r="D85" s="378" t="s">
        <v>8</v>
      </c>
      <c r="E85" s="299"/>
      <c r="F85" s="299"/>
    </row>
    <row r="86" spans="1:9" ht="20.100000000000001" customHeight="1" x14ac:dyDescent="0.25">
      <c r="A86" s="144" t="s">
        <v>473</v>
      </c>
      <c r="B86" s="146">
        <v>371</v>
      </c>
      <c r="C86" s="147">
        <v>390</v>
      </c>
      <c r="D86" s="145">
        <v>354</v>
      </c>
    </row>
    <row r="87" spans="1:9" s="298" customFormat="1" x14ac:dyDescent="0.25">
      <c r="A87" s="331" t="str">
        <f>HYPERLINK("http://стройэксперт.com/shpatlevka","Волма")</f>
        <v>Волма</v>
      </c>
      <c r="B87" s="371" t="s">
        <v>89</v>
      </c>
      <c r="C87" s="372" t="s">
        <v>88</v>
      </c>
      <c r="D87" s="372" t="s">
        <v>8</v>
      </c>
    </row>
    <row r="88" spans="1:9" ht="35.25" customHeight="1" x14ac:dyDescent="0.25">
      <c r="A88" s="153" t="s">
        <v>474</v>
      </c>
      <c r="B88" s="155">
        <v>295</v>
      </c>
      <c r="C88" s="152">
        <v>310</v>
      </c>
      <c r="D88" s="154">
        <v>280</v>
      </c>
      <c r="E88" s="227"/>
      <c r="H88" s="78"/>
      <c r="I88" s="78"/>
    </row>
    <row r="89" spans="1:9" ht="21" x14ac:dyDescent="0.25">
      <c r="A89" s="456" t="s">
        <v>597</v>
      </c>
      <c r="B89" s="456"/>
      <c r="C89" s="456"/>
      <c r="D89" s="456"/>
    </row>
    <row r="90" spans="1:9" s="298" customFormat="1" x14ac:dyDescent="0.25">
      <c r="A90" s="332" t="str">
        <f>HYPERLINK("http://стройэксперт.com/shpatlevka","Юнис")</f>
        <v>Юнис</v>
      </c>
      <c r="B90" s="371" t="s">
        <v>89</v>
      </c>
      <c r="C90" s="371" t="s">
        <v>88</v>
      </c>
      <c r="D90" s="327" t="s">
        <v>8</v>
      </c>
    </row>
    <row r="91" spans="1:9" ht="30" customHeight="1" x14ac:dyDescent="0.25">
      <c r="A91" s="43" t="s">
        <v>477</v>
      </c>
      <c r="B91" s="22">
        <v>219</v>
      </c>
      <c r="C91" s="23">
        <v>259</v>
      </c>
      <c r="D91" s="55">
        <v>209</v>
      </c>
    </row>
    <row r="92" spans="1:9" s="298" customFormat="1" x14ac:dyDescent="0.25">
      <c r="A92" s="365" t="str">
        <f>HYPERLINK("http://стройэксперт.com/shpatlevka","Плитомис")</f>
        <v>Плитомис</v>
      </c>
      <c r="B92" s="370" t="s">
        <v>89</v>
      </c>
      <c r="C92" s="370" t="s">
        <v>88</v>
      </c>
      <c r="D92" s="373" t="s">
        <v>8</v>
      </c>
    </row>
    <row r="93" spans="1:9" ht="20.100000000000001" customHeight="1" x14ac:dyDescent="0.25">
      <c r="A93" s="144" t="s">
        <v>506</v>
      </c>
      <c r="B93" s="146">
        <v>249</v>
      </c>
      <c r="C93" s="147">
        <v>279</v>
      </c>
      <c r="D93" s="145">
        <v>219</v>
      </c>
    </row>
    <row r="94" spans="1:9" s="298" customFormat="1" x14ac:dyDescent="0.25">
      <c r="A94" s="331" t="str">
        <f>HYPERLINK("http://стройэксперт.com/shpatlevka","Волма")</f>
        <v>Волма</v>
      </c>
      <c r="B94" s="371" t="s">
        <v>89</v>
      </c>
      <c r="C94" s="372" t="s">
        <v>88</v>
      </c>
      <c r="D94" s="372" t="s">
        <v>8</v>
      </c>
    </row>
    <row r="95" spans="1:9" ht="20.100000000000001" customHeight="1" x14ac:dyDescent="0.25">
      <c r="A95" s="43" t="s">
        <v>475</v>
      </c>
      <c r="B95" s="22">
        <v>183</v>
      </c>
      <c r="C95" s="23">
        <v>190</v>
      </c>
      <c r="D95" s="55">
        <v>179</v>
      </c>
    </row>
    <row r="96" spans="1:9" x14ac:dyDescent="0.25">
      <c r="A96" s="75"/>
      <c r="B96" s="75"/>
      <c r="C96" s="75"/>
      <c r="D96" s="163"/>
    </row>
    <row r="97" spans="1:4" x14ac:dyDescent="0.25">
      <c r="A97" s="75"/>
      <c r="B97" s="75"/>
      <c r="C97" s="75"/>
      <c r="D97" s="163"/>
    </row>
    <row r="98" spans="1:4" x14ac:dyDescent="0.25">
      <c r="A98" s="75"/>
      <c r="B98" s="75"/>
      <c r="C98" s="75"/>
      <c r="D98" s="163"/>
    </row>
    <row r="99" spans="1:4" x14ac:dyDescent="0.25">
      <c r="A99" s="75"/>
      <c r="B99" s="75"/>
      <c r="C99" s="75"/>
      <c r="D99" s="163"/>
    </row>
    <row r="100" spans="1:4" x14ac:dyDescent="0.25">
      <c r="A100" s="75"/>
      <c r="B100" s="75"/>
      <c r="C100" s="75"/>
      <c r="D100" s="163"/>
    </row>
    <row r="101" spans="1:4" x14ac:dyDescent="0.25">
      <c r="A101" s="75"/>
      <c r="B101" s="75"/>
      <c r="C101" s="75"/>
      <c r="D101" s="163"/>
    </row>
    <row r="102" spans="1:4" x14ac:dyDescent="0.25">
      <c r="A102" s="75"/>
      <c r="B102" s="75"/>
      <c r="C102" s="75"/>
      <c r="D102" s="163"/>
    </row>
    <row r="103" spans="1:4" x14ac:dyDescent="0.25">
      <c r="A103" s="75"/>
      <c r="B103" s="75"/>
      <c r="C103" s="75"/>
      <c r="D103" s="163"/>
    </row>
    <row r="104" spans="1:4" x14ac:dyDescent="0.25">
      <c r="A104" s="75"/>
      <c r="B104" s="75"/>
      <c r="C104" s="75"/>
      <c r="D104" s="163"/>
    </row>
    <row r="105" spans="1:4" x14ac:dyDescent="0.25">
      <c r="A105" s="75"/>
      <c r="B105" s="75"/>
      <c r="C105" s="75"/>
      <c r="D105" s="163"/>
    </row>
    <row r="106" spans="1:4" x14ac:dyDescent="0.25">
      <c r="A106" s="75"/>
      <c r="B106" s="75"/>
      <c r="C106" s="75"/>
      <c r="D106" s="163"/>
    </row>
    <row r="107" spans="1:4" x14ac:dyDescent="0.25">
      <c r="A107" s="75"/>
      <c r="B107" s="75"/>
      <c r="C107" s="75"/>
      <c r="D107" s="163"/>
    </row>
    <row r="108" spans="1:4" x14ac:dyDescent="0.25">
      <c r="A108" s="75"/>
      <c r="B108" s="75"/>
      <c r="C108" s="75"/>
      <c r="D108" s="163"/>
    </row>
    <row r="109" spans="1:4" x14ac:dyDescent="0.25">
      <c r="A109" s="75"/>
      <c r="B109" s="75"/>
      <c r="C109" s="75"/>
      <c r="D109" s="163"/>
    </row>
    <row r="110" spans="1:4" x14ac:dyDescent="0.25">
      <c r="A110" s="75"/>
      <c r="B110" s="75"/>
      <c r="C110" s="75"/>
      <c r="D110" s="163"/>
    </row>
    <row r="111" spans="1:4" x14ac:dyDescent="0.25">
      <c r="A111" s="75"/>
      <c r="B111" s="75"/>
      <c r="C111" s="75"/>
      <c r="D111" s="163"/>
    </row>
    <row r="112" spans="1:4" x14ac:dyDescent="0.25">
      <c r="A112" s="75"/>
      <c r="B112" s="75"/>
      <c r="C112" s="75"/>
      <c r="D112" s="163"/>
    </row>
    <row r="113" spans="1:4" x14ac:dyDescent="0.25">
      <c r="A113" s="75"/>
      <c r="B113" s="75"/>
      <c r="C113" s="75"/>
      <c r="D113" s="163"/>
    </row>
    <row r="114" spans="1:4" x14ac:dyDescent="0.25">
      <c r="A114" s="75"/>
      <c r="B114" s="75"/>
      <c r="C114" s="75"/>
      <c r="D114" s="163"/>
    </row>
    <row r="115" spans="1:4" x14ac:dyDescent="0.25">
      <c r="A115" s="75"/>
      <c r="B115" s="75"/>
      <c r="C115" s="75"/>
      <c r="D115" s="163"/>
    </row>
    <row r="116" spans="1:4" x14ac:dyDescent="0.25">
      <c r="A116" s="75"/>
      <c r="B116" s="75"/>
      <c r="C116" s="75"/>
      <c r="D116" s="163"/>
    </row>
    <row r="117" spans="1:4" x14ac:dyDescent="0.25">
      <c r="A117" s="75"/>
      <c r="B117" s="75"/>
      <c r="C117" s="75"/>
      <c r="D117" s="163"/>
    </row>
    <row r="118" spans="1:4" x14ac:dyDescent="0.25">
      <c r="A118" s="75"/>
      <c r="B118" s="75"/>
      <c r="C118" s="75"/>
      <c r="D118" s="163"/>
    </row>
    <row r="119" spans="1:4" x14ac:dyDescent="0.25">
      <c r="A119" s="75"/>
      <c r="B119" s="75"/>
      <c r="C119" s="75"/>
      <c r="D119" s="163"/>
    </row>
    <row r="120" spans="1:4" x14ac:dyDescent="0.25">
      <c r="A120" s="75"/>
      <c r="B120" s="75"/>
      <c r="C120" s="75"/>
      <c r="D120" s="163"/>
    </row>
    <row r="121" spans="1:4" x14ac:dyDescent="0.25">
      <c r="A121" s="75"/>
      <c r="B121" s="75"/>
      <c r="C121" s="75"/>
      <c r="D121" s="163"/>
    </row>
    <row r="122" spans="1:4" x14ac:dyDescent="0.25">
      <c r="A122" s="75"/>
      <c r="B122" s="75"/>
      <c r="C122" s="75"/>
      <c r="D122" s="163"/>
    </row>
    <row r="123" spans="1:4" x14ac:dyDescent="0.25">
      <c r="A123" s="75"/>
      <c r="B123" s="75"/>
      <c r="C123" s="75"/>
      <c r="D123" s="163"/>
    </row>
    <row r="124" spans="1:4" x14ac:dyDescent="0.25">
      <c r="A124" s="75"/>
      <c r="B124" s="75"/>
      <c r="C124" s="75"/>
      <c r="D124" s="163"/>
    </row>
    <row r="125" spans="1:4" x14ac:dyDescent="0.25">
      <c r="A125" s="75"/>
      <c r="B125" s="75"/>
      <c r="C125" s="75"/>
      <c r="D125" s="163"/>
    </row>
    <row r="126" spans="1:4" x14ac:dyDescent="0.25">
      <c r="A126" s="75"/>
      <c r="B126" s="75"/>
      <c r="C126" s="75"/>
      <c r="D126" s="163"/>
    </row>
    <row r="127" spans="1:4" x14ac:dyDescent="0.25">
      <c r="A127" s="75"/>
      <c r="B127" s="75"/>
      <c r="C127" s="75"/>
      <c r="D127" s="163"/>
    </row>
    <row r="128" spans="1:4" x14ac:dyDescent="0.25">
      <c r="A128" s="75"/>
      <c r="B128" s="75"/>
      <c r="C128" s="75"/>
      <c r="D128" s="163"/>
    </row>
    <row r="129" spans="1:4" x14ac:dyDescent="0.25">
      <c r="A129" s="75"/>
      <c r="B129" s="75"/>
      <c r="C129" s="75"/>
      <c r="D129" s="163"/>
    </row>
    <row r="130" spans="1:4" x14ac:dyDescent="0.25">
      <c r="A130" s="75"/>
      <c r="B130" s="75"/>
      <c r="C130" s="75"/>
      <c r="D130" s="163"/>
    </row>
    <row r="131" spans="1:4" x14ac:dyDescent="0.25">
      <c r="A131" s="75"/>
      <c r="B131" s="75"/>
      <c r="C131" s="75"/>
      <c r="D131" s="163"/>
    </row>
    <row r="132" spans="1:4" x14ac:dyDescent="0.25">
      <c r="A132" s="75"/>
      <c r="B132" s="75"/>
      <c r="C132" s="75"/>
      <c r="D132" s="163"/>
    </row>
    <row r="133" spans="1:4" x14ac:dyDescent="0.25">
      <c r="A133" s="75"/>
      <c r="B133" s="75"/>
      <c r="C133" s="75"/>
      <c r="D133" s="163"/>
    </row>
    <row r="134" spans="1:4" x14ac:dyDescent="0.25">
      <c r="A134" s="75"/>
      <c r="B134" s="75"/>
      <c r="C134" s="75"/>
      <c r="D134" s="163"/>
    </row>
    <row r="135" spans="1:4" x14ac:dyDescent="0.25">
      <c r="A135" s="75"/>
      <c r="B135" s="75"/>
      <c r="C135" s="75"/>
      <c r="D135" s="163"/>
    </row>
    <row r="136" spans="1:4" x14ac:dyDescent="0.25">
      <c r="A136" s="75"/>
      <c r="B136" s="75"/>
      <c r="C136" s="75"/>
      <c r="D136" s="163"/>
    </row>
    <row r="137" spans="1:4" x14ac:dyDescent="0.25">
      <c r="A137" s="75"/>
      <c r="B137" s="75"/>
      <c r="C137" s="75"/>
      <c r="D137" s="163"/>
    </row>
    <row r="138" spans="1:4" x14ac:dyDescent="0.25">
      <c r="A138" s="75"/>
      <c r="B138" s="75"/>
      <c r="C138" s="75"/>
      <c r="D138" s="163"/>
    </row>
    <row r="139" spans="1:4" x14ac:dyDescent="0.25">
      <c r="A139" s="75"/>
      <c r="B139" s="75"/>
      <c r="C139" s="75"/>
      <c r="D139" s="163"/>
    </row>
    <row r="140" spans="1:4" x14ac:dyDescent="0.25">
      <c r="A140" s="75"/>
      <c r="B140" s="75"/>
      <c r="C140" s="75"/>
      <c r="D140" s="163"/>
    </row>
    <row r="141" spans="1:4" x14ac:dyDescent="0.25">
      <c r="A141" s="75"/>
      <c r="B141" s="75"/>
      <c r="C141" s="75"/>
      <c r="D141" s="163"/>
    </row>
    <row r="142" spans="1:4" x14ac:dyDescent="0.25">
      <c r="A142" s="75"/>
      <c r="B142" s="75"/>
      <c r="C142" s="75"/>
      <c r="D142" s="163"/>
    </row>
    <row r="143" spans="1:4" x14ac:dyDescent="0.25">
      <c r="A143" s="75"/>
      <c r="B143" s="75"/>
      <c r="C143" s="75"/>
      <c r="D143" s="163"/>
    </row>
    <row r="144" spans="1:4" x14ac:dyDescent="0.25">
      <c r="A144" s="75"/>
      <c r="B144" s="75"/>
      <c r="C144" s="75"/>
      <c r="D144" s="163"/>
    </row>
    <row r="145" spans="1:4" x14ac:dyDescent="0.25">
      <c r="A145" s="75"/>
      <c r="B145" s="75"/>
      <c r="C145" s="75"/>
      <c r="D145" s="163"/>
    </row>
    <row r="146" spans="1:4" x14ac:dyDescent="0.25">
      <c r="A146" s="75"/>
      <c r="B146" s="75"/>
      <c r="C146" s="75"/>
      <c r="D146" s="163"/>
    </row>
    <row r="147" spans="1:4" x14ac:dyDescent="0.25">
      <c r="A147" s="75"/>
      <c r="B147" s="75"/>
      <c r="C147" s="75"/>
      <c r="D147" s="163"/>
    </row>
    <row r="148" spans="1:4" x14ac:dyDescent="0.25">
      <c r="A148" s="75"/>
      <c r="B148" s="75"/>
      <c r="C148" s="75"/>
      <c r="D148" s="163"/>
    </row>
    <row r="149" spans="1:4" x14ac:dyDescent="0.25">
      <c r="A149" s="75"/>
      <c r="B149" s="75"/>
      <c r="C149" s="75"/>
      <c r="D149" s="163"/>
    </row>
    <row r="150" spans="1:4" x14ac:dyDescent="0.25">
      <c r="A150" s="75"/>
      <c r="B150" s="75"/>
      <c r="C150" s="75"/>
      <c r="D150" s="163"/>
    </row>
    <row r="151" spans="1:4" x14ac:dyDescent="0.25">
      <c r="A151" s="75"/>
      <c r="B151" s="75"/>
      <c r="C151" s="75"/>
      <c r="D151" s="163"/>
    </row>
    <row r="152" spans="1:4" x14ac:dyDescent="0.25">
      <c r="A152" s="75"/>
      <c r="B152" s="75"/>
      <c r="C152" s="75"/>
      <c r="D152" s="163"/>
    </row>
    <row r="153" spans="1:4" x14ac:dyDescent="0.25">
      <c r="A153" s="75"/>
      <c r="B153" s="75"/>
      <c r="C153" s="75"/>
      <c r="D153" s="163"/>
    </row>
    <row r="154" spans="1:4" x14ac:dyDescent="0.25">
      <c r="A154" s="75"/>
      <c r="B154" s="75"/>
      <c r="C154" s="75"/>
      <c r="D154" s="163"/>
    </row>
    <row r="155" spans="1:4" x14ac:dyDescent="0.25">
      <c r="A155" s="75"/>
      <c r="B155" s="75"/>
      <c r="C155" s="75"/>
      <c r="D155" s="163"/>
    </row>
    <row r="156" spans="1:4" x14ac:dyDescent="0.25">
      <c r="A156" s="75"/>
      <c r="B156" s="75"/>
      <c r="C156" s="75"/>
      <c r="D156" s="163"/>
    </row>
    <row r="157" spans="1:4" x14ac:dyDescent="0.25">
      <c r="A157" s="75"/>
      <c r="B157" s="75"/>
      <c r="C157" s="75"/>
      <c r="D157" s="163"/>
    </row>
    <row r="158" spans="1:4" x14ac:dyDescent="0.25">
      <c r="A158" s="75"/>
      <c r="B158" s="75"/>
      <c r="C158" s="75"/>
      <c r="D158" s="163"/>
    </row>
    <row r="159" spans="1:4" x14ac:dyDescent="0.25">
      <c r="A159" s="75"/>
      <c r="B159" s="75"/>
      <c r="C159" s="75"/>
      <c r="D159" s="163"/>
    </row>
    <row r="160" spans="1:4" x14ac:dyDescent="0.25">
      <c r="A160" s="75"/>
      <c r="B160" s="75"/>
      <c r="C160" s="75"/>
      <c r="D160" s="163"/>
    </row>
    <row r="161" spans="1:4" x14ac:dyDescent="0.25">
      <c r="A161" s="75"/>
      <c r="B161" s="75"/>
      <c r="C161" s="75"/>
      <c r="D161" s="163"/>
    </row>
    <row r="162" spans="1:4" x14ac:dyDescent="0.25">
      <c r="A162" s="75"/>
      <c r="B162" s="75"/>
      <c r="C162" s="75"/>
      <c r="D162" s="163"/>
    </row>
    <row r="163" spans="1:4" x14ac:dyDescent="0.25">
      <c r="A163" s="75"/>
      <c r="B163" s="75"/>
      <c r="C163" s="75"/>
      <c r="D163" s="163"/>
    </row>
    <row r="164" spans="1:4" x14ac:dyDescent="0.25">
      <c r="A164" s="75"/>
      <c r="B164" s="75"/>
      <c r="C164" s="75"/>
      <c r="D164" s="163"/>
    </row>
    <row r="165" spans="1:4" x14ac:dyDescent="0.25">
      <c r="A165" s="75"/>
      <c r="B165" s="75"/>
      <c r="C165" s="75"/>
      <c r="D165" s="163"/>
    </row>
    <row r="166" spans="1:4" x14ac:dyDescent="0.25">
      <c r="A166" s="75"/>
      <c r="B166" s="75"/>
      <c r="C166" s="75"/>
      <c r="D166" s="163"/>
    </row>
    <row r="167" spans="1:4" x14ac:dyDescent="0.25">
      <c r="A167" s="75"/>
      <c r="B167" s="75"/>
      <c r="C167" s="75"/>
      <c r="D167" s="163"/>
    </row>
    <row r="168" spans="1:4" x14ac:dyDescent="0.25">
      <c r="A168" s="75"/>
      <c r="B168" s="75"/>
      <c r="C168" s="75"/>
      <c r="D168" s="163"/>
    </row>
    <row r="169" spans="1:4" x14ac:dyDescent="0.25">
      <c r="A169" s="75"/>
      <c r="B169" s="75"/>
      <c r="C169" s="75"/>
      <c r="D169" s="163"/>
    </row>
    <row r="170" spans="1:4" x14ac:dyDescent="0.25">
      <c r="A170" s="75"/>
      <c r="B170" s="75"/>
      <c r="C170" s="75"/>
      <c r="D170" s="163"/>
    </row>
    <row r="171" spans="1:4" x14ac:dyDescent="0.25">
      <c r="A171" s="75"/>
      <c r="B171" s="75"/>
      <c r="C171" s="75"/>
      <c r="D171" s="163"/>
    </row>
    <row r="172" spans="1:4" x14ac:dyDescent="0.25">
      <c r="A172" s="75"/>
      <c r="B172" s="75"/>
      <c r="C172" s="75"/>
      <c r="D172" s="163"/>
    </row>
    <row r="173" spans="1:4" x14ac:dyDescent="0.25">
      <c r="A173" s="75"/>
      <c r="B173" s="75"/>
      <c r="C173" s="75"/>
      <c r="D173" s="163"/>
    </row>
    <row r="174" spans="1:4" x14ac:dyDescent="0.25">
      <c r="A174" s="75"/>
      <c r="B174" s="75"/>
      <c r="C174" s="75"/>
      <c r="D174" s="163"/>
    </row>
    <row r="175" spans="1:4" x14ac:dyDescent="0.25">
      <c r="A175" s="75"/>
      <c r="B175" s="75"/>
      <c r="C175" s="75"/>
      <c r="D175" s="163"/>
    </row>
    <row r="176" spans="1:4" x14ac:dyDescent="0.25">
      <c r="A176" s="75"/>
      <c r="B176" s="75"/>
      <c r="C176" s="75"/>
      <c r="D176" s="163"/>
    </row>
    <row r="177" spans="1:4" x14ac:dyDescent="0.25">
      <c r="A177" s="75"/>
      <c r="B177" s="75"/>
      <c r="C177" s="75"/>
      <c r="D177" s="163"/>
    </row>
    <row r="178" spans="1:4" x14ac:dyDescent="0.25">
      <c r="A178" s="75"/>
      <c r="B178" s="75"/>
      <c r="C178" s="75"/>
      <c r="D178" s="163"/>
    </row>
    <row r="179" spans="1:4" x14ac:dyDescent="0.25">
      <c r="A179" s="75"/>
      <c r="B179" s="75"/>
      <c r="C179" s="75"/>
      <c r="D179" s="163"/>
    </row>
    <row r="180" spans="1:4" x14ac:dyDescent="0.25">
      <c r="A180" s="75"/>
      <c r="B180" s="75"/>
      <c r="C180" s="75"/>
      <c r="D180" s="163"/>
    </row>
    <row r="181" spans="1:4" x14ac:dyDescent="0.25">
      <c r="A181" s="75"/>
      <c r="B181" s="75"/>
      <c r="C181" s="75"/>
      <c r="D181" s="163"/>
    </row>
    <row r="182" spans="1:4" x14ac:dyDescent="0.25">
      <c r="A182" s="75"/>
      <c r="B182" s="75"/>
      <c r="C182" s="75"/>
      <c r="D182" s="163"/>
    </row>
    <row r="183" spans="1:4" x14ac:dyDescent="0.25">
      <c r="A183" s="75"/>
      <c r="B183" s="75"/>
      <c r="C183" s="75"/>
      <c r="D183" s="163"/>
    </row>
    <row r="184" spans="1:4" x14ac:dyDescent="0.25">
      <c r="A184" s="75"/>
      <c r="B184" s="75"/>
      <c r="C184" s="75"/>
      <c r="D184" s="163"/>
    </row>
    <row r="185" spans="1:4" x14ac:dyDescent="0.25">
      <c r="A185" s="75"/>
      <c r="B185" s="75"/>
      <c r="C185" s="75"/>
      <c r="D185" s="163"/>
    </row>
    <row r="186" spans="1:4" x14ac:dyDescent="0.25">
      <c r="A186" s="75"/>
      <c r="B186" s="75"/>
      <c r="C186" s="75"/>
      <c r="D186" s="163"/>
    </row>
    <row r="187" spans="1:4" x14ac:dyDescent="0.25">
      <c r="A187" s="75"/>
      <c r="B187" s="75"/>
      <c r="C187" s="75"/>
      <c r="D187" s="163"/>
    </row>
    <row r="188" spans="1:4" x14ac:dyDescent="0.25">
      <c r="A188" s="75"/>
      <c r="B188" s="75"/>
      <c r="C188" s="75"/>
      <c r="D188" s="163"/>
    </row>
    <row r="189" spans="1:4" x14ac:dyDescent="0.25">
      <c r="A189" s="75"/>
      <c r="B189" s="75"/>
      <c r="C189" s="75"/>
      <c r="D189" s="163"/>
    </row>
    <row r="190" spans="1:4" x14ac:dyDescent="0.25">
      <c r="A190" s="75"/>
      <c r="B190" s="75"/>
      <c r="C190" s="75"/>
      <c r="D190" s="163"/>
    </row>
    <row r="191" spans="1:4" x14ac:dyDescent="0.25">
      <c r="A191" s="75"/>
      <c r="B191" s="75"/>
      <c r="C191" s="75"/>
      <c r="D191" s="163"/>
    </row>
    <row r="192" spans="1:4" x14ac:dyDescent="0.25">
      <c r="A192" s="75"/>
      <c r="B192" s="75"/>
      <c r="C192" s="75"/>
      <c r="D192" s="163"/>
    </row>
    <row r="193" spans="1:4" x14ac:dyDescent="0.25">
      <c r="A193" s="75"/>
      <c r="B193" s="75"/>
      <c r="C193" s="75"/>
      <c r="D193" s="163"/>
    </row>
    <row r="194" spans="1:4" x14ac:dyDescent="0.25">
      <c r="A194" s="75"/>
      <c r="B194" s="75"/>
      <c r="C194" s="75"/>
      <c r="D194" s="163"/>
    </row>
    <row r="195" spans="1:4" x14ac:dyDescent="0.25">
      <c r="A195" s="75"/>
      <c r="B195" s="75"/>
      <c r="C195" s="75"/>
      <c r="D195" s="163"/>
    </row>
    <row r="196" spans="1:4" x14ac:dyDescent="0.25">
      <c r="A196" s="75"/>
      <c r="B196" s="75"/>
      <c r="C196" s="75"/>
      <c r="D196" s="163"/>
    </row>
    <row r="197" spans="1:4" x14ac:dyDescent="0.25">
      <c r="A197" s="75"/>
      <c r="B197" s="75"/>
      <c r="C197" s="75"/>
      <c r="D197" s="163"/>
    </row>
    <row r="198" spans="1:4" x14ac:dyDescent="0.25">
      <c r="A198" s="75"/>
      <c r="B198" s="75"/>
      <c r="C198" s="75"/>
      <c r="D198" s="163"/>
    </row>
    <row r="199" spans="1:4" x14ac:dyDescent="0.25">
      <c r="A199" s="75"/>
      <c r="B199" s="75"/>
      <c r="C199" s="75"/>
      <c r="D199" s="163"/>
    </row>
    <row r="200" spans="1:4" x14ac:dyDescent="0.25">
      <c r="A200" s="75"/>
      <c r="B200" s="75"/>
      <c r="C200" s="75"/>
      <c r="D200" s="163"/>
    </row>
    <row r="201" spans="1:4" x14ac:dyDescent="0.25">
      <c r="A201" s="75"/>
      <c r="B201" s="75"/>
      <c r="C201" s="75"/>
      <c r="D201" s="163"/>
    </row>
    <row r="202" spans="1:4" x14ac:dyDescent="0.25">
      <c r="A202" s="75"/>
      <c r="B202" s="75"/>
      <c r="C202" s="75"/>
      <c r="D202" s="163"/>
    </row>
    <row r="203" spans="1:4" x14ac:dyDescent="0.25">
      <c r="A203" s="75"/>
      <c r="B203" s="75"/>
      <c r="C203" s="75"/>
      <c r="D203" s="163"/>
    </row>
    <row r="204" spans="1:4" x14ac:dyDescent="0.25">
      <c r="A204" s="75"/>
      <c r="B204" s="75"/>
      <c r="C204" s="75"/>
      <c r="D204" s="163"/>
    </row>
    <row r="205" spans="1:4" x14ac:dyDescent="0.25">
      <c r="A205" s="75"/>
      <c r="B205" s="75"/>
      <c r="C205" s="75"/>
      <c r="D205" s="163"/>
    </row>
    <row r="206" spans="1:4" x14ac:dyDescent="0.25">
      <c r="A206" s="75"/>
      <c r="B206" s="75"/>
      <c r="C206" s="75"/>
      <c r="D206" s="163"/>
    </row>
    <row r="207" spans="1:4" x14ac:dyDescent="0.25">
      <c r="A207" s="75"/>
      <c r="B207" s="75"/>
      <c r="C207" s="75"/>
      <c r="D207" s="163"/>
    </row>
    <row r="208" spans="1:4" x14ac:dyDescent="0.25">
      <c r="A208" s="75"/>
      <c r="B208" s="75"/>
      <c r="C208" s="75"/>
      <c r="D208" s="163"/>
    </row>
    <row r="209" spans="1:4" x14ac:dyDescent="0.25">
      <c r="A209" s="75"/>
      <c r="B209" s="75"/>
      <c r="C209" s="75"/>
      <c r="D209" s="163"/>
    </row>
    <row r="210" spans="1:4" x14ac:dyDescent="0.25">
      <c r="A210" s="75"/>
      <c r="B210" s="75"/>
      <c r="C210" s="75"/>
      <c r="D210" s="163"/>
    </row>
    <row r="211" spans="1:4" x14ac:dyDescent="0.25">
      <c r="A211" s="75"/>
      <c r="B211" s="75"/>
      <c r="C211" s="75"/>
      <c r="D211" s="163"/>
    </row>
    <row r="212" spans="1:4" x14ac:dyDescent="0.25">
      <c r="A212" s="75"/>
      <c r="B212" s="75"/>
      <c r="C212" s="75"/>
      <c r="D212" s="163"/>
    </row>
    <row r="213" spans="1:4" x14ac:dyDescent="0.25">
      <c r="A213" s="75"/>
      <c r="B213" s="75"/>
      <c r="C213" s="75"/>
      <c r="D213" s="163"/>
    </row>
    <row r="214" spans="1:4" x14ac:dyDescent="0.25">
      <c r="A214" s="75"/>
      <c r="B214" s="75"/>
      <c r="C214" s="75"/>
      <c r="D214" s="163"/>
    </row>
    <row r="215" spans="1:4" x14ac:dyDescent="0.25">
      <c r="A215" s="75"/>
      <c r="B215" s="75"/>
      <c r="C215" s="75"/>
      <c r="D215" s="163"/>
    </row>
    <row r="216" spans="1:4" x14ac:dyDescent="0.25">
      <c r="A216" s="75"/>
      <c r="B216" s="75"/>
      <c r="C216" s="75"/>
      <c r="D216" s="163"/>
    </row>
    <row r="217" spans="1:4" x14ac:dyDescent="0.25">
      <c r="A217" s="75"/>
      <c r="B217" s="75"/>
      <c r="C217" s="75"/>
      <c r="D217" s="163"/>
    </row>
    <row r="218" spans="1:4" x14ac:dyDescent="0.25">
      <c r="A218" s="75"/>
      <c r="B218" s="75"/>
      <c r="C218" s="75"/>
      <c r="D218" s="163"/>
    </row>
    <row r="219" spans="1:4" x14ac:dyDescent="0.25">
      <c r="A219" s="75"/>
      <c r="B219" s="75"/>
      <c r="C219" s="75"/>
      <c r="D219" s="163"/>
    </row>
    <row r="220" spans="1:4" x14ac:dyDescent="0.25">
      <c r="A220" s="75"/>
      <c r="B220" s="75"/>
      <c r="C220" s="75"/>
      <c r="D220" s="163"/>
    </row>
    <row r="221" spans="1:4" x14ac:dyDescent="0.25">
      <c r="A221" s="75"/>
      <c r="B221" s="75"/>
      <c r="C221" s="75"/>
      <c r="D221" s="163"/>
    </row>
    <row r="222" spans="1:4" x14ac:dyDescent="0.25">
      <c r="A222" s="75"/>
      <c r="B222" s="75"/>
      <c r="C222" s="75"/>
      <c r="D222" s="163"/>
    </row>
    <row r="223" spans="1:4" x14ac:dyDescent="0.25">
      <c r="A223" s="75"/>
      <c r="B223" s="75"/>
      <c r="C223" s="75"/>
      <c r="D223" s="163"/>
    </row>
    <row r="224" spans="1:4" x14ac:dyDescent="0.25">
      <c r="A224" s="75"/>
      <c r="B224" s="75"/>
      <c r="C224" s="75"/>
      <c r="D224" s="163"/>
    </row>
    <row r="225" spans="1:4" x14ac:dyDescent="0.25">
      <c r="A225" s="75"/>
      <c r="B225" s="75"/>
      <c r="C225" s="75"/>
      <c r="D225" s="163"/>
    </row>
    <row r="226" spans="1:4" x14ac:dyDescent="0.25">
      <c r="A226" s="75"/>
      <c r="B226" s="75"/>
      <c r="C226" s="75"/>
      <c r="D226" s="163"/>
    </row>
    <row r="227" spans="1:4" x14ac:dyDescent="0.25">
      <c r="A227" s="75"/>
      <c r="B227" s="75"/>
      <c r="C227" s="75"/>
      <c r="D227" s="163"/>
    </row>
    <row r="228" spans="1:4" x14ac:dyDescent="0.25">
      <c r="A228" s="75"/>
      <c r="B228" s="75"/>
      <c r="C228" s="75"/>
      <c r="D228" s="163"/>
    </row>
    <row r="229" spans="1:4" x14ac:dyDescent="0.25">
      <c r="A229" s="75"/>
      <c r="B229" s="75"/>
      <c r="C229" s="75"/>
      <c r="D229" s="163"/>
    </row>
    <row r="230" spans="1:4" x14ac:dyDescent="0.25">
      <c r="A230" s="75"/>
      <c r="B230" s="75"/>
      <c r="C230" s="75"/>
      <c r="D230" s="163"/>
    </row>
    <row r="231" spans="1:4" x14ac:dyDescent="0.25">
      <c r="A231" s="75"/>
      <c r="B231" s="75"/>
      <c r="C231" s="75"/>
      <c r="D231" s="163"/>
    </row>
    <row r="232" spans="1:4" x14ac:dyDescent="0.25">
      <c r="A232" s="75"/>
      <c r="B232" s="75"/>
      <c r="C232" s="75"/>
      <c r="D232" s="163"/>
    </row>
    <row r="233" spans="1:4" x14ac:dyDescent="0.25">
      <c r="A233" s="75"/>
      <c r="B233" s="75"/>
      <c r="C233" s="75"/>
      <c r="D233" s="163"/>
    </row>
    <row r="234" spans="1:4" x14ac:dyDescent="0.25">
      <c r="A234" s="75"/>
      <c r="B234" s="75"/>
      <c r="C234" s="75"/>
      <c r="D234" s="163"/>
    </row>
    <row r="235" spans="1:4" x14ac:dyDescent="0.25">
      <c r="A235" s="75"/>
      <c r="B235" s="75"/>
      <c r="C235" s="75"/>
      <c r="D235" s="163"/>
    </row>
    <row r="236" spans="1:4" x14ac:dyDescent="0.25">
      <c r="A236" s="75"/>
      <c r="B236" s="75"/>
      <c r="C236" s="75"/>
      <c r="D236" s="163"/>
    </row>
    <row r="237" spans="1:4" x14ac:dyDescent="0.25">
      <c r="A237" s="75"/>
      <c r="B237" s="75"/>
      <c r="C237" s="75"/>
      <c r="D237" s="163"/>
    </row>
    <row r="238" spans="1:4" x14ac:dyDescent="0.25">
      <c r="A238" s="75"/>
      <c r="B238" s="75"/>
      <c r="C238" s="75"/>
      <c r="D238" s="163"/>
    </row>
    <row r="239" spans="1:4" x14ac:dyDescent="0.25">
      <c r="A239" s="75"/>
      <c r="B239" s="75"/>
      <c r="C239" s="75"/>
      <c r="D239" s="163"/>
    </row>
    <row r="240" spans="1:4" x14ac:dyDescent="0.25">
      <c r="A240" s="75"/>
      <c r="B240" s="75"/>
      <c r="C240" s="75"/>
      <c r="D240" s="163"/>
    </row>
    <row r="241" spans="1:4" x14ac:dyDescent="0.25">
      <c r="A241" s="75"/>
      <c r="B241" s="75"/>
      <c r="C241" s="75"/>
      <c r="D241" s="163"/>
    </row>
    <row r="242" spans="1:4" x14ac:dyDescent="0.25">
      <c r="A242" s="75"/>
      <c r="B242" s="75"/>
      <c r="C242" s="75"/>
      <c r="D242" s="163"/>
    </row>
    <row r="243" spans="1:4" x14ac:dyDescent="0.25">
      <c r="A243" s="75"/>
      <c r="B243" s="75"/>
      <c r="C243" s="75"/>
      <c r="D243" s="163"/>
    </row>
    <row r="244" spans="1:4" x14ac:dyDescent="0.25">
      <c r="A244" s="75"/>
      <c r="B244" s="75"/>
      <c r="C244" s="75"/>
      <c r="D244" s="163"/>
    </row>
    <row r="245" spans="1:4" x14ac:dyDescent="0.25">
      <c r="A245" s="75"/>
      <c r="B245" s="75"/>
      <c r="C245" s="75"/>
      <c r="D245" s="163"/>
    </row>
    <row r="246" spans="1:4" x14ac:dyDescent="0.25">
      <c r="A246" s="75"/>
      <c r="B246" s="75"/>
      <c r="C246" s="75"/>
      <c r="D246" s="163"/>
    </row>
    <row r="247" spans="1:4" x14ac:dyDescent="0.25">
      <c r="A247" s="75"/>
      <c r="B247" s="75"/>
      <c r="C247" s="75"/>
      <c r="D247" s="163"/>
    </row>
    <row r="248" spans="1:4" x14ac:dyDescent="0.25">
      <c r="A248" s="75"/>
      <c r="B248" s="75"/>
      <c r="C248" s="75"/>
      <c r="D248" s="163"/>
    </row>
    <row r="249" spans="1:4" x14ac:dyDescent="0.25">
      <c r="A249" s="75"/>
      <c r="B249" s="75"/>
      <c r="C249" s="75"/>
      <c r="D249" s="163"/>
    </row>
    <row r="250" spans="1:4" x14ac:dyDescent="0.25">
      <c r="A250" s="75"/>
      <c r="B250" s="75"/>
      <c r="C250" s="75"/>
      <c r="D250" s="163"/>
    </row>
    <row r="251" spans="1:4" x14ac:dyDescent="0.25">
      <c r="A251" s="75"/>
      <c r="B251" s="75"/>
      <c r="C251" s="75"/>
      <c r="D251" s="163"/>
    </row>
    <row r="252" spans="1:4" x14ac:dyDescent="0.25">
      <c r="A252" s="75"/>
      <c r="B252" s="75"/>
      <c r="C252" s="75"/>
      <c r="D252" s="163"/>
    </row>
    <row r="253" spans="1:4" x14ac:dyDescent="0.25">
      <c r="A253" s="75"/>
      <c r="B253" s="75"/>
      <c r="C253" s="75"/>
      <c r="D253" s="163"/>
    </row>
    <row r="254" spans="1:4" x14ac:dyDescent="0.25">
      <c r="A254" s="75"/>
      <c r="B254" s="75"/>
      <c r="C254" s="75"/>
      <c r="D254" s="163"/>
    </row>
    <row r="255" spans="1:4" x14ac:dyDescent="0.25">
      <c r="A255" s="75"/>
      <c r="B255" s="75"/>
      <c r="C255" s="75"/>
      <c r="D255" s="163"/>
    </row>
    <row r="256" spans="1:4" x14ac:dyDescent="0.25">
      <c r="A256" s="75"/>
      <c r="B256" s="75"/>
      <c r="C256" s="75"/>
      <c r="D256" s="163"/>
    </row>
    <row r="257" spans="1:4" x14ac:dyDescent="0.25">
      <c r="A257" s="75"/>
      <c r="B257" s="75"/>
      <c r="C257" s="75"/>
      <c r="D257" s="163"/>
    </row>
    <row r="258" spans="1:4" x14ac:dyDescent="0.25">
      <c r="A258" s="75"/>
      <c r="B258" s="75"/>
      <c r="C258" s="75"/>
      <c r="D258" s="163"/>
    </row>
    <row r="259" spans="1:4" x14ac:dyDescent="0.25">
      <c r="A259" s="75"/>
      <c r="B259" s="75"/>
      <c r="C259" s="75"/>
      <c r="D259" s="163"/>
    </row>
    <row r="260" spans="1:4" x14ac:dyDescent="0.25">
      <c r="A260" s="75"/>
      <c r="B260" s="75"/>
      <c r="C260" s="75"/>
      <c r="D260" s="163"/>
    </row>
    <row r="261" spans="1:4" x14ac:dyDescent="0.25">
      <c r="A261" s="75"/>
      <c r="B261" s="75"/>
      <c r="C261" s="75"/>
      <c r="D261" s="163"/>
    </row>
    <row r="262" spans="1:4" x14ac:dyDescent="0.25">
      <c r="A262" s="75"/>
      <c r="B262" s="75"/>
      <c r="C262" s="75"/>
      <c r="D262" s="163"/>
    </row>
    <row r="263" spans="1:4" x14ac:dyDescent="0.25">
      <c r="A263" s="75"/>
      <c r="B263" s="75"/>
      <c r="C263" s="75"/>
      <c r="D263" s="163"/>
    </row>
    <row r="264" spans="1:4" x14ac:dyDescent="0.25">
      <c r="A264" s="75"/>
      <c r="B264" s="75"/>
      <c r="C264" s="75"/>
      <c r="D264" s="163"/>
    </row>
    <row r="265" spans="1:4" x14ac:dyDescent="0.25">
      <c r="A265" s="75"/>
      <c r="B265" s="75"/>
      <c r="C265" s="75"/>
      <c r="D265" s="163"/>
    </row>
    <row r="266" spans="1:4" x14ac:dyDescent="0.25">
      <c r="A266" s="75"/>
      <c r="B266" s="75"/>
      <c r="C266" s="75"/>
      <c r="D266" s="163"/>
    </row>
    <row r="267" spans="1:4" x14ac:dyDescent="0.25">
      <c r="A267" s="75"/>
      <c r="B267" s="75"/>
      <c r="C267" s="75"/>
      <c r="D267" s="163"/>
    </row>
    <row r="268" spans="1:4" x14ac:dyDescent="0.25">
      <c r="A268" s="75"/>
      <c r="B268" s="75"/>
      <c r="C268" s="75"/>
      <c r="D268" s="163"/>
    </row>
    <row r="269" spans="1:4" x14ac:dyDescent="0.25">
      <c r="A269" s="75"/>
      <c r="B269" s="75"/>
      <c r="C269" s="75"/>
      <c r="D269" s="163"/>
    </row>
    <row r="270" spans="1:4" x14ac:dyDescent="0.25">
      <c r="A270" s="75"/>
      <c r="B270" s="75"/>
      <c r="C270" s="75"/>
      <c r="D270" s="163"/>
    </row>
    <row r="271" spans="1:4" x14ac:dyDescent="0.25">
      <c r="A271" s="75"/>
      <c r="B271" s="75"/>
      <c r="C271" s="75"/>
      <c r="D271" s="163"/>
    </row>
    <row r="272" spans="1:4" x14ac:dyDescent="0.25">
      <c r="A272" s="75"/>
      <c r="B272" s="75"/>
      <c r="C272" s="75"/>
      <c r="D272" s="163"/>
    </row>
    <row r="273" spans="1:4" x14ac:dyDescent="0.25">
      <c r="A273" s="75"/>
      <c r="B273" s="75"/>
      <c r="C273" s="75"/>
      <c r="D273" s="163"/>
    </row>
    <row r="274" spans="1:4" x14ac:dyDescent="0.25">
      <c r="A274" s="75"/>
      <c r="B274" s="75"/>
      <c r="C274" s="75"/>
      <c r="D274" s="163"/>
    </row>
    <row r="275" spans="1:4" x14ac:dyDescent="0.25">
      <c r="A275" s="75"/>
      <c r="B275" s="75"/>
      <c r="C275" s="75"/>
      <c r="D275" s="163"/>
    </row>
    <row r="276" spans="1:4" x14ac:dyDescent="0.25">
      <c r="A276" s="75"/>
      <c r="B276" s="75"/>
      <c r="C276" s="75"/>
      <c r="D276" s="163"/>
    </row>
    <row r="277" spans="1:4" x14ac:dyDescent="0.25">
      <c r="A277" s="75"/>
      <c r="B277" s="75"/>
      <c r="C277" s="75"/>
      <c r="D277" s="163"/>
    </row>
    <row r="278" spans="1:4" x14ac:dyDescent="0.25">
      <c r="A278" s="75"/>
      <c r="B278" s="75"/>
      <c r="C278" s="75"/>
      <c r="D278" s="163"/>
    </row>
    <row r="279" spans="1:4" x14ac:dyDescent="0.25">
      <c r="A279" s="75"/>
      <c r="B279" s="75"/>
      <c r="C279" s="75"/>
      <c r="D279" s="163"/>
    </row>
    <row r="280" spans="1:4" x14ac:dyDescent="0.25">
      <c r="A280" s="75"/>
      <c r="B280" s="75"/>
      <c r="C280" s="75"/>
      <c r="D280" s="163"/>
    </row>
    <row r="281" spans="1:4" x14ac:dyDescent="0.25">
      <c r="A281" s="75"/>
      <c r="B281" s="75"/>
      <c r="C281" s="75"/>
      <c r="D281" s="163"/>
    </row>
    <row r="282" spans="1:4" x14ac:dyDescent="0.25">
      <c r="A282" s="75"/>
      <c r="B282" s="75"/>
      <c r="C282" s="75"/>
      <c r="D282" s="163"/>
    </row>
    <row r="283" spans="1:4" x14ac:dyDescent="0.25">
      <c r="A283" s="75"/>
      <c r="B283" s="75"/>
      <c r="C283" s="75"/>
      <c r="D283" s="163"/>
    </row>
    <row r="284" spans="1:4" x14ac:dyDescent="0.25">
      <c r="A284" s="75"/>
      <c r="B284" s="75"/>
      <c r="C284" s="75"/>
      <c r="D284" s="163"/>
    </row>
    <row r="285" spans="1:4" x14ac:dyDescent="0.25">
      <c r="A285" s="75"/>
      <c r="B285" s="75"/>
      <c r="C285" s="75"/>
      <c r="D285" s="163"/>
    </row>
    <row r="286" spans="1:4" x14ac:dyDescent="0.25">
      <c r="A286" s="75"/>
      <c r="B286" s="75"/>
      <c r="C286" s="75"/>
      <c r="D286" s="163"/>
    </row>
    <row r="287" spans="1:4" x14ac:dyDescent="0.25">
      <c r="A287" s="75"/>
      <c r="B287" s="75"/>
      <c r="C287" s="75"/>
      <c r="D287" s="163"/>
    </row>
    <row r="288" spans="1:4" x14ac:dyDescent="0.25">
      <c r="A288" s="75"/>
      <c r="B288" s="75"/>
      <c r="C288" s="75"/>
      <c r="D288" s="163"/>
    </row>
    <row r="289" spans="1:4" x14ac:dyDescent="0.25">
      <c r="A289" s="75"/>
      <c r="B289" s="75"/>
      <c r="C289" s="75"/>
      <c r="D289" s="163"/>
    </row>
    <row r="290" spans="1:4" x14ac:dyDescent="0.25">
      <c r="A290" s="75"/>
      <c r="B290" s="75"/>
      <c r="C290" s="75"/>
      <c r="D290" s="163"/>
    </row>
    <row r="291" spans="1:4" x14ac:dyDescent="0.25">
      <c r="A291" s="75"/>
      <c r="B291" s="75"/>
      <c r="C291" s="75"/>
      <c r="D291" s="163"/>
    </row>
    <row r="292" spans="1:4" x14ac:dyDescent="0.25">
      <c r="A292" s="75"/>
      <c r="B292" s="75"/>
      <c r="C292" s="75"/>
      <c r="D292" s="163"/>
    </row>
    <row r="293" spans="1:4" x14ac:dyDescent="0.25">
      <c r="A293" s="75"/>
      <c r="B293" s="75"/>
      <c r="C293" s="75"/>
      <c r="D293" s="163"/>
    </row>
    <row r="294" spans="1:4" x14ac:dyDescent="0.25">
      <c r="A294" s="75"/>
      <c r="B294" s="75"/>
      <c r="C294" s="75"/>
      <c r="D294" s="163"/>
    </row>
    <row r="295" spans="1:4" x14ac:dyDescent="0.25">
      <c r="A295" s="75"/>
      <c r="B295" s="75"/>
      <c r="C295" s="75"/>
      <c r="D295" s="163"/>
    </row>
    <row r="296" spans="1:4" x14ac:dyDescent="0.25">
      <c r="A296" s="75"/>
      <c r="B296" s="75"/>
      <c r="C296" s="75"/>
      <c r="D296" s="163"/>
    </row>
    <row r="297" spans="1:4" x14ac:dyDescent="0.25">
      <c r="A297" s="75"/>
      <c r="B297" s="75"/>
      <c r="C297" s="75"/>
      <c r="D297" s="163"/>
    </row>
    <row r="298" spans="1:4" x14ac:dyDescent="0.25">
      <c r="A298" s="75"/>
      <c r="B298" s="75"/>
      <c r="C298" s="75"/>
      <c r="D298" s="163"/>
    </row>
    <row r="299" spans="1:4" x14ac:dyDescent="0.25">
      <c r="A299" s="75"/>
      <c r="B299" s="75"/>
      <c r="C299" s="75"/>
      <c r="D299" s="163"/>
    </row>
    <row r="300" spans="1:4" x14ac:dyDescent="0.25">
      <c r="A300" s="75"/>
      <c r="B300" s="75"/>
      <c r="C300" s="75"/>
      <c r="D300" s="163"/>
    </row>
    <row r="301" spans="1:4" x14ac:dyDescent="0.25">
      <c r="A301" s="75"/>
      <c r="B301" s="75"/>
      <c r="C301" s="75"/>
      <c r="D301" s="163"/>
    </row>
    <row r="302" spans="1:4" x14ac:dyDescent="0.25">
      <c r="A302" s="75"/>
      <c r="B302" s="75"/>
      <c r="C302" s="75"/>
      <c r="D302" s="163"/>
    </row>
    <row r="303" spans="1:4" x14ac:dyDescent="0.25">
      <c r="A303" s="75"/>
      <c r="B303" s="75"/>
      <c r="C303" s="75"/>
      <c r="D303" s="163"/>
    </row>
    <row r="304" spans="1:4" x14ac:dyDescent="0.25">
      <c r="A304" s="75"/>
      <c r="B304" s="75"/>
      <c r="C304" s="75"/>
      <c r="D304" s="163"/>
    </row>
    <row r="305" spans="1:4" x14ac:dyDescent="0.25">
      <c r="A305" s="75"/>
      <c r="B305" s="75"/>
      <c r="C305" s="75"/>
      <c r="D305" s="163"/>
    </row>
    <row r="306" spans="1:4" x14ac:dyDescent="0.25">
      <c r="A306" s="75"/>
      <c r="B306" s="75"/>
      <c r="C306" s="75"/>
      <c r="D306" s="163"/>
    </row>
    <row r="307" spans="1:4" x14ac:dyDescent="0.25">
      <c r="A307" s="75"/>
      <c r="B307" s="75"/>
      <c r="C307" s="75"/>
      <c r="D307" s="163"/>
    </row>
    <row r="308" spans="1:4" x14ac:dyDescent="0.25">
      <c r="A308" s="75"/>
      <c r="B308" s="75"/>
      <c r="C308" s="75"/>
      <c r="D308" s="163"/>
    </row>
    <row r="309" spans="1:4" x14ac:dyDescent="0.25">
      <c r="A309" s="75"/>
      <c r="B309" s="75"/>
      <c r="C309" s="75"/>
      <c r="D309" s="163"/>
    </row>
    <row r="310" spans="1:4" x14ac:dyDescent="0.25">
      <c r="A310" s="75"/>
      <c r="B310" s="75"/>
      <c r="C310" s="75"/>
      <c r="D310" s="163"/>
    </row>
    <row r="311" spans="1:4" x14ac:dyDescent="0.25">
      <c r="A311" s="75"/>
      <c r="B311" s="75"/>
      <c r="C311" s="75"/>
      <c r="D311" s="163"/>
    </row>
    <row r="312" spans="1:4" x14ac:dyDescent="0.25">
      <c r="A312" s="75"/>
      <c r="B312" s="75"/>
      <c r="C312" s="75"/>
      <c r="D312" s="163"/>
    </row>
    <row r="313" spans="1:4" x14ac:dyDescent="0.25">
      <c r="A313" s="75"/>
      <c r="B313" s="75"/>
      <c r="C313" s="75"/>
      <c r="D313" s="163"/>
    </row>
    <row r="314" spans="1:4" x14ac:dyDescent="0.25">
      <c r="A314" s="75"/>
      <c r="B314" s="75"/>
      <c r="C314" s="75"/>
      <c r="D314" s="163"/>
    </row>
    <row r="315" spans="1:4" x14ac:dyDescent="0.25">
      <c r="A315" s="75"/>
      <c r="B315" s="75"/>
      <c r="C315" s="75"/>
      <c r="D315" s="163"/>
    </row>
    <row r="316" spans="1:4" x14ac:dyDescent="0.25">
      <c r="A316" s="75"/>
      <c r="B316" s="75"/>
      <c r="C316" s="75"/>
      <c r="D316" s="163"/>
    </row>
    <row r="317" spans="1:4" x14ac:dyDescent="0.25">
      <c r="A317" s="75"/>
      <c r="B317" s="75"/>
      <c r="C317" s="75"/>
      <c r="D317" s="163"/>
    </row>
    <row r="318" spans="1:4" x14ac:dyDescent="0.25">
      <c r="A318" s="75"/>
      <c r="B318" s="75"/>
      <c r="C318" s="75"/>
      <c r="D318" s="163"/>
    </row>
    <row r="319" spans="1:4" x14ac:dyDescent="0.25">
      <c r="A319" s="75"/>
      <c r="B319" s="75"/>
      <c r="C319" s="75"/>
      <c r="D319" s="163"/>
    </row>
    <row r="320" spans="1:4" x14ac:dyDescent="0.25">
      <c r="A320" s="75"/>
      <c r="B320" s="75"/>
      <c r="C320" s="75"/>
      <c r="D320" s="163"/>
    </row>
    <row r="321" spans="1:4" x14ac:dyDescent="0.25">
      <c r="A321" s="75"/>
      <c r="B321" s="75"/>
      <c r="C321" s="75"/>
      <c r="D321" s="163"/>
    </row>
    <row r="322" spans="1:4" x14ac:dyDescent="0.25">
      <c r="A322" s="75"/>
      <c r="B322" s="75"/>
      <c r="C322" s="75"/>
      <c r="D322" s="163"/>
    </row>
    <row r="323" spans="1:4" x14ac:dyDescent="0.25">
      <c r="A323" s="75"/>
      <c r="B323" s="75"/>
      <c r="C323" s="75"/>
      <c r="D323" s="163"/>
    </row>
    <row r="324" spans="1:4" x14ac:dyDescent="0.25">
      <c r="A324" s="75"/>
      <c r="B324" s="75"/>
      <c r="C324" s="75"/>
      <c r="D324" s="163"/>
    </row>
    <row r="325" spans="1:4" x14ac:dyDescent="0.25">
      <c r="A325" s="75"/>
      <c r="B325" s="75"/>
      <c r="C325" s="75"/>
      <c r="D325" s="163"/>
    </row>
    <row r="326" spans="1:4" x14ac:dyDescent="0.25">
      <c r="A326" s="75"/>
      <c r="B326" s="75"/>
      <c r="C326" s="75"/>
      <c r="D326" s="163"/>
    </row>
    <row r="327" spans="1:4" x14ac:dyDescent="0.25">
      <c r="A327" s="75"/>
      <c r="B327" s="75"/>
      <c r="C327" s="75"/>
      <c r="D327" s="163"/>
    </row>
    <row r="328" spans="1:4" x14ac:dyDescent="0.25">
      <c r="A328" s="75"/>
      <c r="B328" s="75"/>
      <c r="C328" s="75"/>
      <c r="D328" s="163"/>
    </row>
    <row r="329" spans="1:4" x14ac:dyDescent="0.25">
      <c r="A329" s="75"/>
      <c r="B329" s="75"/>
      <c r="C329" s="75"/>
      <c r="D329" s="163"/>
    </row>
    <row r="330" spans="1:4" x14ac:dyDescent="0.25">
      <c r="A330" s="75"/>
      <c r="B330" s="75"/>
      <c r="C330" s="75"/>
      <c r="D330" s="163"/>
    </row>
    <row r="331" spans="1:4" x14ac:dyDescent="0.25">
      <c r="A331" s="75"/>
      <c r="B331" s="75"/>
      <c r="C331" s="75"/>
      <c r="D331" s="163"/>
    </row>
    <row r="332" spans="1:4" x14ac:dyDescent="0.25">
      <c r="A332" s="75"/>
      <c r="B332" s="75"/>
      <c r="C332" s="75"/>
      <c r="D332" s="163"/>
    </row>
    <row r="333" spans="1:4" x14ac:dyDescent="0.25">
      <c r="A333" s="75"/>
      <c r="B333" s="75"/>
      <c r="C333" s="75"/>
      <c r="D333" s="163"/>
    </row>
    <row r="334" spans="1:4" x14ac:dyDescent="0.25">
      <c r="A334" s="75"/>
      <c r="B334" s="75"/>
      <c r="C334" s="75"/>
      <c r="D334" s="163"/>
    </row>
    <row r="335" spans="1:4" x14ac:dyDescent="0.25">
      <c r="A335" s="75"/>
      <c r="B335" s="75"/>
      <c r="C335" s="75"/>
      <c r="D335" s="163"/>
    </row>
    <row r="336" spans="1:4" x14ac:dyDescent="0.25">
      <c r="A336" s="75"/>
      <c r="B336" s="75"/>
      <c r="C336" s="75"/>
      <c r="D336" s="163"/>
    </row>
    <row r="337" spans="1:4" x14ac:dyDescent="0.25">
      <c r="A337" s="75"/>
      <c r="B337" s="75"/>
      <c r="C337" s="75"/>
      <c r="D337" s="163"/>
    </row>
    <row r="338" spans="1:4" x14ac:dyDescent="0.25">
      <c r="A338" s="75"/>
      <c r="B338" s="75"/>
      <c r="C338" s="75"/>
      <c r="D338" s="163"/>
    </row>
    <row r="339" spans="1:4" x14ac:dyDescent="0.25">
      <c r="A339" s="75"/>
      <c r="B339" s="75"/>
      <c r="C339" s="75"/>
      <c r="D339" s="163"/>
    </row>
    <row r="340" spans="1:4" x14ac:dyDescent="0.25">
      <c r="A340" s="75"/>
      <c r="B340" s="75"/>
      <c r="C340" s="75"/>
      <c r="D340" s="163"/>
    </row>
    <row r="341" spans="1:4" x14ac:dyDescent="0.25">
      <c r="A341" s="75"/>
      <c r="B341" s="75"/>
      <c r="C341" s="75"/>
      <c r="D341" s="163"/>
    </row>
    <row r="342" spans="1:4" x14ac:dyDescent="0.25">
      <c r="A342" s="75"/>
      <c r="B342" s="75"/>
      <c r="C342" s="75"/>
      <c r="D342" s="163"/>
    </row>
    <row r="343" spans="1:4" x14ac:dyDescent="0.25">
      <c r="A343" s="75"/>
      <c r="B343" s="75"/>
      <c r="C343" s="75"/>
      <c r="D343" s="163"/>
    </row>
    <row r="344" spans="1:4" x14ac:dyDescent="0.25">
      <c r="A344" s="75"/>
      <c r="B344" s="75"/>
      <c r="C344" s="75"/>
      <c r="D344" s="163"/>
    </row>
    <row r="345" spans="1:4" x14ac:dyDescent="0.25">
      <c r="A345" s="75"/>
      <c r="B345" s="75"/>
      <c r="C345" s="75"/>
      <c r="D345" s="163"/>
    </row>
    <row r="346" spans="1:4" x14ac:dyDescent="0.25">
      <c r="A346" s="75"/>
      <c r="B346" s="75"/>
      <c r="C346" s="75"/>
      <c r="D346" s="163"/>
    </row>
    <row r="347" spans="1:4" x14ac:dyDescent="0.25">
      <c r="A347" s="75"/>
      <c r="B347" s="75"/>
      <c r="C347" s="75"/>
      <c r="D347" s="163"/>
    </row>
    <row r="348" spans="1:4" x14ac:dyDescent="0.25">
      <c r="A348" s="75"/>
      <c r="B348" s="75"/>
      <c r="C348" s="75"/>
      <c r="D348" s="163"/>
    </row>
    <row r="349" spans="1:4" x14ac:dyDescent="0.25">
      <c r="A349" s="75"/>
      <c r="B349" s="75"/>
      <c r="C349" s="75"/>
      <c r="D349" s="163"/>
    </row>
    <row r="350" spans="1:4" x14ac:dyDescent="0.25">
      <c r="A350" s="75"/>
      <c r="B350" s="75"/>
      <c r="C350" s="75"/>
      <c r="D350" s="163"/>
    </row>
    <row r="351" spans="1:4" x14ac:dyDescent="0.25">
      <c r="A351" s="75"/>
      <c r="B351" s="75"/>
      <c r="C351" s="75"/>
      <c r="D351" s="163"/>
    </row>
    <row r="352" spans="1:4" x14ac:dyDescent="0.25">
      <c r="A352" s="75"/>
      <c r="B352" s="75"/>
      <c r="C352" s="75"/>
      <c r="D352" s="163"/>
    </row>
    <row r="353" spans="1:4" x14ac:dyDescent="0.25">
      <c r="A353" s="75"/>
      <c r="B353" s="75"/>
      <c r="C353" s="75"/>
      <c r="D353" s="163"/>
    </row>
    <row r="354" spans="1:4" x14ac:dyDescent="0.25">
      <c r="A354" s="75"/>
      <c r="B354" s="75"/>
      <c r="C354" s="75"/>
      <c r="D354" s="163"/>
    </row>
    <row r="355" spans="1:4" x14ac:dyDescent="0.25">
      <c r="A355" s="75"/>
      <c r="B355" s="75"/>
      <c r="C355" s="75"/>
      <c r="D355" s="163"/>
    </row>
    <row r="356" spans="1:4" x14ac:dyDescent="0.25">
      <c r="A356" s="75"/>
      <c r="B356" s="75"/>
      <c r="C356" s="75"/>
      <c r="D356" s="163"/>
    </row>
    <row r="357" spans="1:4" x14ac:dyDescent="0.25">
      <c r="A357" s="75"/>
      <c r="B357" s="75"/>
      <c r="C357" s="75"/>
      <c r="D357" s="163"/>
    </row>
    <row r="358" spans="1:4" x14ac:dyDescent="0.25">
      <c r="A358" s="75"/>
      <c r="B358" s="75"/>
      <c r="C358" s="75"/>
      <c r="D358" s="163"/>
    </row>
    <row r="359" spans="1:4" x14ac:dyDescent="0.25">
      <c r="A359" s="75"/>
      <c r="B359" s="75"/>
      <c r="C359" s="75"/>
      <c r="D359" s="163"/>
    </row>
    <row r="360" spans="1:4" x14ac:dyDescent="0.25">
      <c r="A360" s="75"/>
      <c r="B360" s="75"/>
      <c r="C360" s="75"/>
      <c r="D360" s="163"/>
    </row>
    <row r="361" spans="1:4" x14ac:dyDescent="0.25">
      <c r="A361" s="75"/>
      <c r="B361" s="75"/>
      <c r="C361" s="75"/>
      <c r="D361" s="163"/>
    </row>
    <row r="362" spans="1:4" x14ac:dyDescent="0.25">
      <c r="A362" s="75"/>
      <c r="B362" s="75"/>
      <c r="C362" s="75"/>
      <c r="D362" s="163"/>
    </row>
    <row r="363" spans="1:4" x14ac:dyDescent="0.25">
      <c r="A363" s="75"/>
      <c r="B363" s="75"/>
      <c r="C363" s="75"/>
      <c r="D363" s="163"/>
    </row>
    <row r="364" spans="1:4" x14ac:dyDescent="0.25">
      <c r="A364" s="75"/>
      <c r="B364" s="75"/>
      <c r="C364" s="75"/>
      <c r="D364" s="163"/>
    </row>
    <row r="365" spans="1:4" x14ac:dyDescent="0.25">
      <c r="A365" s="75"/>
      <c r="B365" s="75"/>
      <c r="C365" s="75"/>
      <c r="D365" s="163"/>
    </row>
    <row r="366" spans="1:4" x14ac:dyDescent="0.25">
      <c r="A366" s="75"/>
      <c r="B366" s="75"/>
      <c r="C366" s="75"/>
      <c r="D366" s="163"/>
    </row>
    <row r="367" spans="1:4" x14ac:dyDescent="0.25">
      <c r="A367" s="75"/>
      <c r="B367" s="75"/>
      <c r="C367" s="75"/>
      <c r="D367" s="163"/>
    </row>
    <row r="368" spans="1:4" x14ac:dyDescent="0.25">
      <c r="A368" s="75"/>
      <c r="B368" s="75"/>
      <c r="C368" s="75"/>
      <c r="D368" s="163"/>
    </row>
    <row r="369" spans="1:4" x14ac:dyDescent="0.25">
      <c r="A369" s="75"/>
      <c r="B369" s="75"/>
      <c r="C369" s="75"/>
      <c r="D369" s="163"/>
    </row>
    <row r="370" spans="1:4" x14ac:dyDescent="0.25">
      <c r="A370" s="75"/>
      <c r="B370" s="75"/>
      <c r="C370" s="75"/>
      <c r="D370" s="163"/>
    </row>
    <row r="371" spans="1:4" x14ac:dyDescent="0.25">
      <c r="A371" s="75"/>
      <c r="B371" s="75"/>
      <c r="C371" s="75"/>
      <c r="D371" s="163"/>
    </row>
    <row r="372" spans="1:4" x14ac:dyDescent="0.25">
      <c r="A372" s="75"/>
      <c r="B372" s="75"/>
      <c r="C372" s="75"/>
      <c r="D372" s="163"/>
    </row>
    <row r="373" spans="1:4" x14ac:dyDescent="0.25">
      <c r="A373" s="75"/>
      <c r="B373" s="75"/>
      <c r="C373" s="75"/>
      <c r="D373" s="163"/>
    </row>
    <row r="374" spans="1:4" x14ac:dyDescent="0.25">
      <c r="A374" s="75"/>
      <c r="B374" s="75"/>
      <c r="C374" s="75"/>
      <c r="D374" s="163"/>
    </row>
    <row r="375" spans="1:4" x14ac:dyDescent="0.25">
      <c r="A375" s="75"/>
      <c r="B375" s="75"/>
      <c r="C375" s="75"/>
      <c r="D375" s="163"/>
    </row>
    <row r="376" spans="1:4" x14ac:dyDescent="0.25">
      <c r="A376" s="75"/>
      <c r="B376" s="75"/>
      <c r="C376" s="75"/>
      <c r="D376" s="163"/>
    </row>
    <row r="377" spans="1:4" x14ac:dyDescent="0.25">
      <c r="A377" s="75"/>
      <c r="B377" s="75"/>
      <c r="C377" s="75"/>
      <c r="D377" s="163"/>
    </row>
    <row r="378" spans="1:4" x14ac:dyDescent="0.25">
      <c r="A378" s="75"/>
      <c r="B378" s="75"/>
      <c r="C378" s="75"/>
      <c r="D378" s="163"/>
    </row>
    <row r="379" spans="1:4" x14ac:dyDescent="0.25">
      <c r="A379" s="75"/>
      <c r="B379" s="75"/>
      <c r="C379" s="75"/>
      <c r="D379" s="163"/>
    </row>
    <row r="380" spans="1:4" x14ac:dyDescent="0.25">
      <c r="A380" s="75"/>
      <c r="B380" s="75"/>
      <c r="C380" s="75"/>
      <c r="D380" s="163"/>
    </row>
    <row r="381" spans="1:4" x14ac:dyDescent="0.25">
      <c r="A381" s="75"/>
      <c r="B381" s="75"/>
      <c r="C381" s="75"/>
      <c r="D381" s="163"/>
    </row>
    <row r="382" spans="1:4" x14ac:dyDescent="0.25">
      <c r="A382" s="75"/>
      <c r="B382" s="75"/>
      <c r="C382" s="75"/>
      <c r="D382" s="163"/>
    </row>
    <row r="383" spans="1:4" x14ac:dyDescent="0.25">
      <c r="A383" s="75"/>
      <c r="B383" s="75"/>
      <c r="C383" s="75"/>
      <c r="D383" s="163"/>
    </row>
    <row r="384" spans="1:4" x14ac:dyDescent="0.25">
      <c r="A384" s="75"/>
      <c r="B384" s="75"/>
      <c r="C384" s="75"/>
      <c r="D384" s="163"/>
    </row>
    <row r="385" spans="1:4" x14ac:dyDescent="0.25">
      <c r="A385" s="75"/>
      <c r="B385" s="75"/>
      <c r="C385" s="75"/>
      <c r="D385" s="163"/>
    </row>
    <row r="386" spans="1:4" x14ac:dyDescent="0.25">
      <c r="A386" s="75"/>
      <c r="B386" s="75"/>
      <c r="C386" s="75"/>
      <c r="D386" s="163"/>
    </row>
    <row r="387" spans="1:4" x14ac:dyDescent="0.25">
      <c r="A387" s="75"/>
      <c r="B387" s="75"/>
      <c r="C387" s="75"/>
      <c r="D387" s="163"/>
    </row>
    <row r="388" spans="1:4" x14ac:dyDescent="0.25">
      <c r="A388" s="75"/>
      <c r="B388" s="75"/>
      <c r="C388" s="75"/>
      <c r="D388" s="163"/>
    </row>
    <row r="389" spans="1:4" x14ac:dyDescent="0.25">
      <c r="A389" s="75"/>
      <c r="B389" s="75"/>
      <c r="C389" s="75"/>
      <c r="D389" s="163"/>
    </row>
    <row r="390" spans="1:4" x14ac:dyDescent="0.25">
      <c r="A390" s="75"/>
      <c r="B390" s="75"/>
      <c r="C390" s="75"/>
      <c r="D390" s="163"/>
    </row>
    <row r="391" spans="1:4" x14ac:dyDescent="0.25">
      <c r="A391" s="75"/>
      <c r="B391" s="75"/>
      <c r="C391" s="75"/>
      <c r="D391" s="163"/>
    </row>
    <row r="392" spans="1:4" x14ac:dyDescent="0.25">
      <c r="A392" s="75"/>
      <c r="B392" s="75"/>
      <c r="C392" s="75"/>
      <c r="D392" s="163"/>
    </row>
    <row r="393" spans="1:4" x14ac:dyDescent="0.25">
      <c r="A393" s="75"/>
      <c r="B393" s="75"/>
      <c r="C393" s="75"/>
      <c r="D393" s="163"/>
    </row>
    <row r="394" spans="1:4" x14ac:dyDescent="0.25">
      <c r="A394" s="75"/>
      <c r="B394" s="75"/>
      <c r="C394" s="75"/>
      <c r="D394" s="163"/>
    </row>
    <row r="395" spans="1:4" x14ac:dyDescent="0.25">
      <c r="A395" s="75"/>
      <c r="B395" s="75"/>
      <c r="C395" s="75"/>
      <c r="D395" s="163"/>
    </row>
    <row r="396" spans="1:4" x14ac:dyDescent="0.25">
      <c r="A396" s="75"/>
      <c r="B396" s="75"/>
      <c r="C396" s="75"/>
      <c r="D396" s="163"/>
    </row>
    <row r="397" spans="1:4" x14ac:dyDescent="0.25">
      <c r="A397" s="75"/>
      <c r="B397" s="75"/>
      <c r="C397" s="75"/>
      <c r="D397" s="163"/>
    </row>
    <row r="398" spans="1:4" x14ac:dyDescent="0.25">
      <c r="A398" s="75"/>
      <c r="B398" s="75"/>
      <c r="C398" s="75"/>
      <c r="D398" s="163"/>
    </row>
    <row r="399" spans="1:4" x14ac:dyDescent="0.25">
      <c r="A399" s="75"/>
      <c r="B399" s="75"/>
      <c r="C399" s="75"/>
      <c r="D399" s="163"/>
    </row>
    <row r="400" spans="1:4" x14ac:dyDescent="0.25">
      <c r="A400" s="75"/>
      <c r="B400" s="75"/>
      <c r="C400" s="75"/>
      <c r="D400" s="163"/>
    </row>
    <row r="401" spans="1:4" x14ac:dyDescent="0.25">
      <c r="A401" s="75"/>
      <c r="B401" s="75"/>
      <c r="C401" s="75"/>
      <c r="D401" s="163"/>
    </row>
    <row r="402" spans="1:4" x14ac:dyDescent="0.25">
      <c r="A402" s="75"/>
      <c r="B402" s="75"/>
      <c r="C402" s="75"/>
      <c r="D402" s="163"/>
    </row>
    <row r="403" spans="1:4" x14ac:dyDescent="0.25">
      <c r="A403" s="75"/>
      <c r="B403" s="75"/>
      <c r="C403" s="75"/>
      <c r="D403" s="163"/>
    </row>
    <row r="404" spans="1:4" x14ac:dyDescent="0.25">
      <c r="A404" s="75"/>
      <c r="B404" s="75"/>
      <c r="C404" s="75"/>
      <c r="D404" s="163"/>
    </row>
    <row r="405" spans="1:4" x14ac:dyDescent="0.25">
      <c r="A405" s="75"/>
      <c r="B405" s="75"/>
      <c r="C405" s="75"/>
      <c r="D405" s="163"/>
    </row>
    <row r="406" spans="1:4" x14ac:dyDescent="0.25">
      <c r="A406" s="75"/>
      <c r="B406" s="75"/>
      <c r="C406" s="75"/>
      <c r="D406" s="163"/>
    </row>
    <row r="407" spans="1:4" x14ac:dyDescent="0.25">
      <c r="A407" s="75"/>
      <c r="B407" s="75"/>
      <c r="C407" s="75"/>
      <c r="D407" s="163"/>
    </row>
    <row r="408" spans="1:4" x14ac:dyDescent="0.25">
      <c r="A408" s="75"/>
      <c r="B408" s="75"/>
      <c r="C408" s="75"/>
      <c r="D408" s="163"/>
    </row>
    <row r="409" spans="1:4" x14ac:dyDescent="0.25">
      <c r="A409" s="75"/>
      <c r="B409" s="75"/>
      <c r="C409" s="75"/>
      <c r="D409" s="163"/>
    </row>
    <row r="410" spans="1:4" x14ac:dyDescent="0.25">
      <c r="A410" s="75"/>
      <c r="B410" s="75"/>
      <c r="C410" s="75"/>
      <c r="D410" s="163"/>
    </row>
    <row r="411" spans="1:4" x14ac:dyDescent="0.25">
      <c r="A411" s="75"/>
      <c r="B411" s="75"/>
      <c r="C411" s="75"/>
      <c r="D411" s="163"/>
    </row>
    <row r="412" spans="1:4" x14ac:dyDescent="0.25">
      <c r="A412" s="75"/>
      <c r="B412" s="75"/>
      <c r="C412" s="75"/>
      <c r="D412" s="163"/>
    </row>
    <row r="413" spans="1:4" x14ac:dyDescent="0.25">
      <c r="A413" s="75"/>
      <c r="B413" s="75"/>
      <c r="C413" s="75"/>
      <c r="D413" s="163"/>
    </row>
    <row r="414" spans="1:4" x14ac:dyDescent="0.25">
      <c r="A414" s="75"/>
      <c r="B414" s="75"/>
      <c r="C414" s="75"/>
      <c r="D414" s="163"/>
    </row>
    <row r="415" spans="1:4" x14ac:dyDescent="0.25">
      <c r="A415" s="75"/>
      <c r="B415" s="75"/>
      <c r="C415" s="75"/>
      <c r="D415" s="163"/>
    </row>
    <row r="416" spans="1:4" x14ac:dyDescent="0.25">
      <c r="A416" s="75"/>
      <c r="B416" s="75"/>
      <c r="C416" s="75"/>
      <c r="D416" s="163"/>
    </row>
    <row r="417" spans="1:4" x14ac:dyDescent="0.25">
      <c r="A417" s="75"/>
      <c r="B417" s="75"/>
      <c r="C417" s="75"/>
      <c r="D417" s="163"/>
    </row>
    <row r="418" spans="1:4" x14ac:dyDescent="0.25">
      <c r="A418" s="75"/>
      <c r="B418" s="75"/>
      <c r="C418" s="75"/>
      <c r="D418" s="163"/>
    </row>
    <row r="419" spans="1:4" x14ac:dyDescent="0.25">
      <c r="A419" s="75"/>
      <c r="B419" s="75"/>
      <c r="C419" s="75"/>
      <c r="D419" s="163"/>
    </row>
    <row r="420" spans="1:4" x14ac:dyDescent="0.25">
      <c r="A420" s="75"/>
      <c r="B420" s="75"/>
      <c r="C420" s="75"/>
      <c r="D420" s="163"/>
    </row>
    <row r="421" spans="1:4" x14ac:dyDescent="0.25">
      <c r="A421" s="75"/>
      <c r="B421" s="75"/>
      <c r="C421" s="75"/>
      <c r="D421" s="163"/>
    </row>
    <row r="422" spans="1:4" x14ac:dyDescent="0.25">
      <c r="A422" s="75"/>
      <c r="B422" s="75"/>
      <c r="C422" s="75"/>
      <c r="D422" s="163"/>
    </row>
    <row r="423" spans="1:4" x14ac:dyDescent="0.25">
      <c r="A423" s="75"/>
      <c r="B423" s="75"/>
      <c r="C423" s="75"/>
      <c r="D423" s="163"/>
    </row>
    <row r="424" spans="1:4" x14ac:dyDescent="0.25">
      <c r="A424" s="75"/>
      <c r="B424" s="75"/>
      <c r="C424" s="75"/>
      <c r="D424" s="163"/>
    </row>
    <row r="425" spans="1:4" x14ac:dyDescent="0.25">
      <c r="A425" s="75"/>
      <c r="B425" s="75"/>
      <c r="C425" s="75"/>
      <c r="D425" s="163"/>
    </row>
    <row r="426" spans="1:4" x14ac:dyDescent="0.25">
      <c r="A426" s="75"/>
      <c r="B426" s="75"/>
      <c r="C426" s="75"/>
      <c r="D426" s="163"/>
    </row>
    <row r="427" spans="1:4" x14ac:dyDescent="0.25">
      <c r="A427" s="75"/>
      <c r="B427" s="75"/>
      <c r="C427" s="75"/>
      <c r="D427" s="163"/>
    </row>
    <row r="428" spans="1:4" x14ac:dyDescent="0.25">
      <c r="A428" s="75"/>
      <c r="B428" s="75"/>
      <c r="C428" s="75"/>
      <c r="D428" s="163"/>
    </row>
    <row r="429" spans="1:4" x14ac:dyDescent="0.25">
      <c r="A429" s="75"/>
      <c r="B429" s="75"/>
      <c r="C429" s="75"/>
      <c r="D429" s="163"/>
    </row>
    <row r="430" spans="1:4" x14ac:dyDescent="0.25">
      <c r="A430" s="75"/>
      <c r="B430" s="75"/>
      <c r="C430" s="75"/>
      <c r="D430" s="163"/>
    </row>
    <row r="431" spans="1:4" x14ac:dyDescent="0.25">
      <c r="A431" s="75"/>
      <c r="B431" s="75"/>
      <c r="C431" s="75"/>
      <c r="D431" s="163"/>
    </row>
    <row r="432" spans="1:4" x14ac:dyDescent="0.25">
      <c r="A432" s="75"/>
      <c r="B432" s="75"/>
      <c r="C432" s="75"/>
      <c r="D432" s="163"/>
    </row>
    <row r="433" spans="1:4" x14ac:dyDescent="0.25">
      <c r="A433" s="75"/>
      <c r="B433" s="75"/>
      <c r="C433" s="75"/>
      <c r="D433" s="163"/>
    </row>
    <row r="434" spans="1:4" x14ac:dyDescent="0.25">
      <c r="A434" s="75"/>
      <c r="B434" s="75"/>
      <c r="C434" s="75"/>
      <c r="D434" s="163"/>
    </row>
    <row r="435" spans="1:4" x14ac:dyDescent="0.25">
      <c r="A435" s="75"/>
      <c r="B435" s="75"/>
      <c r="C435" s="75"/>
      <c r="D435" s="163"/>
    </row>
    <row r="436" spans="1:4" x14ac:dyDescent="0.25">
      <c r="A436" s="75"/>
      <c r="B436" s="75"/>
      <c r="C436" s="75"/>
      <c r="D436" s="163"/>
    </row>
    <row r="437" spans="1:4" x14ac:dyDescent="0.25">
      <c r="A437" s="75"/>
      <c r="B437" s="75"/>
      <c r="C437" s="75"/>
      <c r="D437" s="163"/>
    </row>
    <row r="438" spans="1:4" x14ac:dyDescent="0.25">
      <c r="A438" s="75"/>
      <c r="B438" s="75"/>
      <c r="C438" s="75"/>
      <c r="D438" s="163"/>
    </row>
    <row r="439" spans="1:4" x14ac:dyDescent="0.25">
      <c r="A439" s="75"/>
      <c r="B439" s="75"/>
      <c r="C439" s="75"/>
      <c r="D439" s="163"/>
    </row>
    <row r="440" spans="1:4" x14ac:dyDescent="0.25">
      <c r="A440" s="75"/>
      <c r="B440" s="75"/>
      <c r="C440" s="75"/>
      <c r="D440" s="163"/>
    </row>
    <row r="441" spans="1:4" x14ac:dyDescent="0.25">
      <c r="A441" s="75"/>
      <c r="B441" s="75"/>
      <c r="C441" s="75"/>
      <c r="D441" s="163"/>
    </row>
    <row r="442" spans="1:4" x14ac:dyDescent="0.25">
      <c r="A442" s="75"/>
      <c r="B442" s="75"/>
      <c r="C442" s="75"/>
      <c r="D442" s="163"/>
    </row>
    <row r="443" spans="1:4" x14ac:dyDescent="0.25">
      <c r="A443" s="75"/>
      <c r="B443" s="75"/>
      <c r="C443" s="75"/>
      <c r="D443" s="163"/>
    </row>
    <row r="444" spans="1:4" x14ac:dyDescent="0.25">
      <c r="A444" s="75"/>
      <c r="B444" s="75"/>
      <c r="C444" s="75"/>
      <c r="D444" s="163"/>
    </row>
    <row r="445" spans="1:4" x14ac:dyDescent="0.25">
      <c r="A445" s="75"/>
      <c r="B445" s="75"/>
      <c r="C445" s="75"/>
      <c r="D445" s="163"/>
    </row>
    <row r="446" spans="1:4" x14ac:dyDescent="0.25">
      <c r="A446" s="75"/>
      <c r="B446" s="75"/>
      <c r="C446" s="75"/>
      <c r="D446" s="163"/>
    </row>
    <row r="447" spans="1:4" x14ac:dyDescent="0.25">
      <c r="A447" s="75"/>
      <c r="B447" s="75"/>
      <c r="C447" s="75"/>
      <c r="D447" s="163"/>
    </row>
    <row r="448" spans="1:4" x14ac:dyDescent="0.25">
      <c r="A448" s="75"/>
      <c r="B448" s="75"/>
      <c r="C448" s="75"/>
      <c r="D448" s="163"/>
    </row>
    <row r="449" spans="1:4" x14ac:dyDescent="0.25">
      <c r="A449" s="75"/>
      <c r="B449" s="75"/>
      <c r="C449" s="75"/>
      <c r="D449" s="163"/>
    </row>
    <row r="450" spans="1:4" x14ac:dyDescent="0.25">
      <c r="A450" s="75"/>
      <c r="B450" s="75"/>
      <c r="C450" s="75"/>
      <c r="D450" s="163"/>
    </row>
    <row r="451" spans="1:4" x14ac:dyDescent="0.25">
      <c r="A451" s="75"/>
      <c r="B451" s="75"/>
      <c r="C451" s="75"/>
      <c r="D451" s="163"/>
    </row>
    <row r="452" spans="1:4" x14ac:dyDescent="0.25">
      <c r="A452" s="75"/>
      <c r="B452" s="75"/>
      <c r="C452" s="75"/>
      <c r="D452" s="163"/>
    </row>
    <row r="453" spans="1:4" x14ac:dyDescent="0.25">
      <c r="A453" s="75"/>
      <c r="B453" s="75"/>
      <c r="C453" s="75"/>
      <c r="D453" s="163"/>
    </row>
    <row r="454" spans="1:4" x14ac:dyDescent="0.25">
      <c r="A454" s="75"/>
      <c r="B454" s="75"/>
      <c r="C454" s="75"/>
      <c r="D454" s="163"/>
    </row>
    <row r="455" spans="1:4" x14ac:dyDescent="0.25">
      <c r="A455" s="75"/>
      <c r="B455" s="75"/>
      <c r="C455" s="75"/>
      <c r="D455" s="163"/>
    </row>
    <row r="456" spans="1:4" x14ac:dyDescent="0.25">
      <c r="A456" s="75"/>
      <c r="B456" s="75"/>
      <c r="C456" s="75"/>
      <c r="D456" s="163"/>
    </row>
    <row r="457" spans="1:4" x14ac:dyDescent="0.25">
      <c r="A457" s="75"/>
      <c r="B457" s="75"/>
      <c r="C457" s="75"/>
      <c r="D457" s="163"/>
    </row>
    <row r="458" spans="1:4" x14ac:dyDescent="0.25">
      <c r="A458" s="75"/>
      <c r="B458" s="75"/>
      <c r="C458" s="75"/>
      <c r="D458" s="163"/>
    </row>
    <row r="459" spans="1:4" x14ac:dyDescent="0.25">
      <c r="A459" s="75"/>
      <c r="B459" s="75"/>
      <c r="C459" s="75"/>
      <c r="D459" s="163"/>
    </row>
    <row r="460" spans="1:4" x14ac:dyDescent="0.25">
      <c r="A460" s="75"/>
      <c r="B460" s="75"/>
      <c r="C460" s="75"/>
      <c r="D460" s="163"/>
    </row>
    <row r="461" spans="1:4" x14ac:dyDescent="0.25">
      <c r="A461" s="75"/>
      <c r="B461" s="75"/>
      <c r="C461" s="75"/>
      <c r="D461" s="163"/>
    </row>
    <row r="462" spans="1:4" x14ac:dyDescent="0.25">
      <c r="A462" s="75"/>
      <c r="B462" s="75"/>
      <c r="C462" s="75"/>
      <c r="D462" s="163"/>
    </row>
    <row r="463" spans="1:4" x14ac:dyDescent="0.25">
      <c r="A463" s="75"/>
      <c r="B463" s="75"/>
      <c r="C463" s="75"/>
      <c r="D463" s="163"/>
    </row>
    <row r="464" spans="1:4" x14ac:dyDescent="0.25">
      <c r="A464" s="75"/>
      <c r="B464" s="75"/>
      <c r="C464" s="75"/>
      <c r="D464" s="163"/>
    </row>
    <row r="465" spans="1:4" x14ac:dyDescent="0.25">
      <c r="A465" s="75"/>
      <c r="B465" s="75"/>
      <c r="C465" s="75"/>
      <c r="D465" s="163"/>
    </row>
    <row r="466" spans="1:4" x14ac:dyDescent="0.25">
      <c r="A466" s="75"/>
      <c r="B466" s="75"/>
      <c r="C466" s="75"/>
      <c r="D466" s="163"/>
    </row>
    <row r="467" spans="1:4" x14ac:dyDescent="0.25">
      <c r="A467" s="75"/>
      <c r="B467" s="75"/>
      <c r="C467" s="75"/>
      <c r="D467" s="163"/>
    </row>
    <row r="468" spans="1:4" x14ac:dyDescent="0.25">
      <c r="A468" s="75"/>
      <c r="B468" s="75"/>
      <c r="C468" s="75"/>
      <c r="D468" s="163"/>
    </row>
    <row r="469" spans="1:4" x14ac:dyDescent="0.25">
      <c r="A469" s="75"/>
      <c r="B469" s="75"/>
      <c r="C469" s="75"/>
      <c r="D469" s="163"/>
    </row>
    <row r="470" spans="1:4" x14ac:dyDescent="0.25">
      <c r="A470" s="75"/>
      <c r="B470" s="75"/>
      <c r="C470" s="75"/>
      <c r="D470" s="163"/>
    </row>
    <row r="471" spans="1:4" x14ac:dyDescent="0.25">
      <c r="A471" s="75"/>
      <c r="B471" s="75"/>
      <c r="C471" s="75"/>
      <c r="D471" s="163"/>
    </row>
    <row r="472" spans="1:4" x14ac:dyDescent="0.25">
      <c r="A472" s="75"/>
      <c r="B472" s="75"/>
      <c r="C472" s="75"/>
      <c r="D472" s="163"/>
    </row>
    <row r="473" spans="1:4" x14ac:dyDescent="0.25">
      <c r="A473" s="75"/>
      <c r="B473" s="75"/>
      <c r="C473" s="75"/>
      <c r="D473" s="163"/>
    </row>
    <row r="474" spans="1:4" x14ac:dyDescent="0.25">
      <c r="A474" s="75"/>
      <c r="B474" s="75"/>
      <c r="C474" s="75"/>
      <c r="D474" s="163"/>
    </row>
    <row r="475" spans="1:4" x14ac:dyDescent="0.25">
      <c r="A475" s="75"/>
      <c r="B475" s="75"/>
      <c r="C475" s="75"/>
      <c r="D475" s="163"/>
    </row>
    <row r="476" spans="1:4" x14ac:dyDescent="0.25">
      <c r="A476" s="75"/>
      <c r="B476" s="75"/>
      <c r="C476" s="75"/>
      <c r="D476" s="163"/>
    </row>
    <row r="477" spans="1:4" x14ac:dyDescent="0.25">
      <c r="A477" s="75"/>
      <c r="B477" s="75"/>
      <c r="C477" s="75"/>
      <c r="D477" s="163"/>
    </row>
    <row r="478" spans="1:4" x14ac:dyDescent="0.25">
      <c r="A478" s="75"/>
      <c r="B478" s="75"/>
      <c r="C478" s="75"/>
      <c r="D478" s="163"/>
    </row>
    <row r="479" spans="1:4" x14ac:dyDescent="0.25">
      <c r="A479" s="75"/>
      <c r="B479" s="75"/>
      <c r="C479" s="75"/>
      <c r="D479" s="163"/>
    </row>
    <row r="480" spans="1:4" x14ac:dyDescent="0.25">
      <c r="A480" s="75"/>
      <c r="B480" s="75"/>
      <c r="C480" s="75"/>
      <c r="D480" s="163"/>
    </row>
    <row r="481" spans="1:4" x14ac:dyDescent="0.25">
      <c r="A481" s="75"/>
      <c r="B481" s="75"/>
      <c r="C481" s="75"/>
      <c r="D481" s="163"/>
    </row>
    <row r="482" spans="1:4" x14ac:dyDescent="0.25">
      <c r="A482" s="75"/>
      <c r="B482" s="75"/>
      <c r="C482" s="75"/>
      <c r="D482" s="163"/>
    </row>
    <row r="483" spans="1:4" x14ac:dyDescent="0.25">
      <c r="A483" s="75"/>
      <c r="B483" s="75"/>
      <c r="C483" s="75"/>
      <c r="D483" s="163"/>
    </row>
    <row r="484" spans="1:4" x14ac:dyDescent="0.25">
      <c r="A484" s="75"/>
      <c r="B484" s="75"/>
      <c r="C484" s="75"/>
      <c r="D484" s="163"/>
    </row>
    <row r="485" spans="1:4" x14ac:dyDescent="0.25">
      <c r="A485" s="75"/>
      <c r="B485" s="75"/>
      <c r="C485" s="75"/>
      <c r="D485" s="163"/>
    </row>
    <row r="486" spans="1:4" x14ac:dyDescent="0.25">
      <c r="A486" s="75"/>
      <c r="B486" s="75"/>
      <c r="C486" s="75"/>
      <c r="D486" s="163"/>
    </row>
    <row r="487" spans="1:4" x14ac:dyDescent="0.25">
      <c r="A487" s="75"/>
      <c r="B487" s="75"/>
      <c r="C487" s="75"/>
      <c r="D487" s="163"/>
    </row>
    <row r="488" spans="1:4" x14ac:dyDescent="0.25">
      <c r="A488" s="75"/>
      <c r="B488" s="75"/>
      <c r="C488" s="75"/>
      <c r="D488" s="163"/>
    </row>
    <row r="489" spans="1:4" x14ac:dyDescent="0.25">
      <c r="A489" s="75"/>
      <c r="B489" s="75"/>
      <c r="C489" s="75"/>
      <c r="D489" s="163"/>
    </row>
    <row r="490" spans="1:4" x14ac:dyDescent="0.25">
      <c r="A490" s="75"/>
      <c r="B490" s="75"/>
      <c r="C490" s="75"/>
      <c r="D490" s="163"/>
    </row>
    <row r="491" spans="1:4" x14ac:dyDescent="0.25">
      <c r="A491" s="75"/>
      <c r="B491" s="75"/>
      <c r="C491" s="75"/>
      <c r="D491" s="163"/>
    </row>
    <row r="492" spans="1:4" x14ac:dyDescent="0.25">
      <c r="A492" s="75"/>
      <c r="B492" s="75"/>
      <c r="C492" s="75"/>
      <c r="D492" s="163"/>
    </row>
    <row r="493" spans="1:4" x14ac:dyDescent="0.25">
      <c r="A493" s="75"/>
      <c r="B493" s="75"/>
      <c r="C493" s="75"/>
      <c r="D493" s="163"/>
    </row>
    <row r="494" spans="1:4" x14ac:dyDescent="0.25">
      <c r="A494" s="75"/>
      <c r="B494" s="75"/>
      <c r="C494" s="75"/>
      <c r="D494" s="163"/>
    </row>
    <row r="495" spans="1:4" x14ac:dyDescent="0.25">
      <c r="A495" s="75"/>
      <c r="B495" s="75"/>
      <c r="C495" s="75"/>
      <c r="D495" s="163"/>
    </row>
    <row r="496" spans="1:4" x14ac:dyDescent="0.25">
      <c r="A496" s="75"/>
      <c r="B496" s="75"/>
      <c r="C496" s="75"/>
      <c r="D496" s="163"/>
    </row>
    <row r="497" spans="1:4" x14ac:dyDescent="0.25">
      <c r="A497" s="75"/>
      <c r="B497" s="75"/>
      <c r="C497" s="75"/>
      <c r="D497" s="163"/>
    </row>
    <row r="498" spans="1:4" x14ac:dyDescent="0.25">
      <c r="A498" s="75"/>
      <c r="B498" s="75"/>
      <c r="C498" s="75"/>
      <c r="D498" s="163"/>
    </row>
    <row r="499" spans="1:4" x14ac:dyDescent="0.25">
      <c r="A499" s="75"/>
      <c r="B499" s="75"/>
      <c r="C499" s="75"/>
      <c r="D499" s="163"/>
    </row>
    <row r="500" spans="1:4" x14ac:dyDescent="0.25">
      <c r="A500" s="75"/>
      <c r="B500" s="75"/>
      <c r="C500" s="75"/>
      <c r="D500" s="163"/>
    </row>
    <row r="501" spans="1:4" x14ac:dyDescent="0.25">
      <c r="A501" s="75"/>
      <c r="B501" s="75"/>
      <c r="C501" s="75"/>
      <c r="D501" s="163"/>
    </row>
    <row r="502" spans="1:4" x14ac:dyDescent="0.25">
      <c r="A502" s="75"/>
      <c r="B502" s="75"/>
      <c r="C502" s="75"/>
      <c r="D502" s="163"/>
    </row>
    <row r="503" spans="1:4" x14ac:dyDescent="0.25">
      <c r="A503" s="75"/>
      <c r="B503" s="75"/>
      <c r="C503" s="75"/>
      <c r="D503" s="163"/>
    </row>
    <row r="504" spans="1:4" x14ac:dyDescent="0.25">
      <c r="A504" s="75"/>
      <c r="B504" s="75"/>
      <c r="C504" s="75"/>
      <c r="D504" s="163"/>
    </row>
    <row r="505" spans="1:4" x14ac:dyDescent="0.25">
      <c r="A505" s="75"/>
      <c r="B505" s="75"/>
      <c r="C505" s="75"/>
      <c r="D505" s="163"/>
    </row>
    <row r="506" spans="1:4" x14ac:dyDescent="0.25">
      <c r="A506" s="75"/>
      <c r="B506" s="75"/>
      <c r="C506" s="75"/>
      <c r="D506" s="163"/>
    </row>
    <row r="507" spans="1:4" x14ac:dyDescent="0.25">
      <c r="A507" s="75"/>
      <c r="B507" s="75"/>
      <c r="C507" s="75"/>
      <c r="D507" s="163"/>
    </row>
    <row r="508" spans="1:4" x14ac:dyDescent="0.25">
      <c r="A508" s="75"/>
      <c r="B508" s="75"/>
      <c r="C508" s="75"/>
      <c r="D508" s="163"/>
    </row>
    <row r="509" spans="1:4" x14ac:dyDescent="0.25">
      <c r="A509" s="75"/>
      <c r="B509" s="75"/>
      <c r="C509" s="75"/>
      <c r="D509" s="163"/>
    </row>
    <row r="510" spans="1:4" x14ac:dyDescent="0.25">
      <c r="A510" s="75"/>
      <c r="B510" s="75"/>
      <c r="C510" s="75"/>
      <c r="D510" s="163"/>
    </row>
    <row r="511" spans="1:4" x14ac:dyDescent="0.25">
      <c r="A511" s="75"/>
      <c r="B511" s="75"/>
      <c r="C511" s="75"/>
      <c r="D511" s="163"/>
    </row>
    <row r="512" spans="1:4" x14ac:dyDescent="0.25">
      <c r="A512" s="75"/>
      <c r="B512" s="75"/>
      <c r="C512" s="75"/>
      <c r="D512" s="163"/>
    </row>
    <row r="513" spans="1:4" x14ac:dyDescent="0.25">
      <c r="A513" s="75"/>
      <c r="B513" s="75"/>
      <c r="C513" s="75"/>
      <c r="D513" s="163"/>
    </row>
    <row r="514" spans="1:4" x14ac:dyDescent="0.25">
      <c r="A514" s="75"/>
      <c r="B514" s="75"/>
      <c r="C514" s="75"/>
      <c r="D514" s="163"/>
    </row>
    <row r="515" spans="1:4" x14ac:dyDescent="0.25">
      <c r="A515" s="75"/>
      <c r="B515" s="75"/>
      <c r="C515" s="75"/>
      <c r="D515" s="163"/>
    </row>
    <row r="516" spans="1:4" x14ac:dyDescent="0.25">
      <c r="A516" s="75"/>
      <c r="B516" s="75"/>
      <c r="C516" s="75"/>
      <c r="D516" s="163"/>
    </row>
    <row r="517" spans="1:4" x14ac:dyDescent="0.25">
      <c r="A517" s="75"/>
      <c r="B517" s="75"/>
      <c r="C517" s="75"/>
      <c r="D517" s="163"/>
    </row>
    <row r="518" spans="1:4" x14ac:dyDescent="0.25">
      <c r="A518" s="75"/>
      <c r="B518" s="75"/>
      <c r="C518" s="75"/>
      <c r="D518" s="163"/>
    </row>
    <row r="519" spans="1:4" x14ac:dyDescent="0.25">
      <c r="A519" s="75"/>
      <c r="B519" s="75"/>
      <c r="C519" s="75"/>
      <c r="D519" s="163"/>
    </row>
    <row r="520" spans="1:4" x14ac:dyDescent="0.25">
      <c r="A520" s="75"/>
      <c r="B520" s="75"/>
      <c r="C520" s="75"/>
      <c r="D520" s="163"/>
    </row>
    <row r="521" spans="1:4" x14ac:dyDescent="0.25">
      <c r="A521" s="75"/>
      <c r="B521" s="75"/>
      <c r="C521" s="75"/>
      <c r="D521" s="163"/>
    </row>
    <row r="522" spans="1:4" x14ac:dyDescent="0.25">
      <c r="A522" s="75"/>
      <c r="B522" s="75"/>
      <c r="C522" s="75"/>
      <c r="D522" s="163"/>
    </row>
    <row r="523" spans="1:4" x14ac:dyDescent="0.25">
      <c r="A523" s="75"/>
      <c r="B523" s="75"/>
      <c r="C523" s="75"/>
      <c r="D523" s="163"/>
    </row>
    <row r="524" spans="1:4" x14ac:dyDescent="0.25">
      <c r="A524" s="75"/>
      <c r="B524" s="75"/>
      <c r="C524" s="75"/>
      <c r="D524" s="163"/>
    </row>
    <row r="525" spans="1:4" x14ac:dyDescent="0.25">
      <c r="A525" s="75"/>
      <c r="B525" s="75"/>
      <c r="C525" s="75"/>
      <c r="D525" s="163"/>
    </row>
    <row r="526" spans="1:4" x14ac:dyDescent="0.25">
      <c r="A526" s="75"/>
      <c r="B526" s="75"/>
      <c r="C526" s="75"/>
      <c r="D526" s="163"/>
    </row>
    <row r="527" spans="1:4" x14ac:dyDescent="0.25">
      <c r="A527" s="75"/>
      <c r="B527" s="75"/>
      <c r="C527" s="75"/>
      <c r="D527" s="163"/>
    </row>
    <row r="528" spans="1:4" x14ac:dyDescent="0.25">
      <c r="A528" s="75"/>
      <c r="B528" s="75"/>
      <c r="C528" s="75"/>
      <c r="D528" s="163"/>
    </row>
    <row r="529" spans="1:4" x14ac:dyDescent="0.25">
      <c r="A529" s="75"/>
      <c r="B529" s="75"/>
      <c r="C529" s="75"/>
      <c r="D529" s="163"/>
    </row>
    <row r="530" spans="1:4" x14ac:dyDescent="0.25">
      <c r="A530" s="75"/>
      <c r="B530" s="75"/>
      <c r="C530" s="75"/>
      <c r="D530" s="163"/>
    </row>
    <row r="531" spans="1:4" x14ac:dyDescent="0.25">
      <c r="A531" s="75"/>
      <c r="B531" s="75"/>
      <c r="C531" s="75"/>
      <c r="D531" s="163"/>
    </row>
    <row r="532" spans="1:4" x14ac:dyDescent="0.25">
      <c r="A532" s="75"/>
      <c r="B532" s="75"/>
      <c r="C532" s="75"/>
      <c r="D532" s="163"/>
    </row>
    <row r="533" spans="1:4" x14ac:dyDescent="0.25">
      <c r="A533" s="75"/>
      <c r="B533" s="75"/>
      <c r="C533" s="75"/>
      <c r="D533" s="163"/>
    </row>
    <row r="534" spans="1:4" x14ac:dyDescent="0.25">
      <c r="A534" s="75"/>
      <c r="B534" s="75"/>
      <c r="C534" s="75"/>
      <c r="D534" s="163"/>
    </row>
    <row r="535" spans="1:4" x14ac:dyDescent="0.25">
      <c r="A535" s="75"/>
      <c r="B535" s="75"/>
      <c r="C535" s="75"/>
      <c r="D535" s="163"/>
    </row>
    <row r="536" spans="1:4" x14ac:dyDescent="0.25">
      <c r="A536" s="75"/>
      <c r="B536" s="75"/>
      <c r="C536" s="75"/>
      <c r="D536" s="163"/>
    </row>
    <row r="537" spans="1:4" x14ac:dyDescent="0.25">
      <c r="A537" s="75"/>
      <c r="B537" s="75"/>
      <c r="C537" s="75"/>
      <c r="D537" s="163"/>
    </row>
    <row r="538" spans="1:4" x14ac:dyDescent="0.25">
      <c r="A538" s="75"/>
      <c r="B538" s="75"/>
      <c r="C538" s="75"/>
      <c r="D538" s="163"/>
    </row>
    <row r="539" spans="1:4" x14ac:dyDescent="0.25">
      <c r="A539" s="75"/>
      <c r="B539" s="75"/>
      <c r="C539" s="75"/>
      <c r="D539" s="163"/>
    </row>
    <row r="540" spans="1:4" x14ac:dyDescent="0.25">
      <c r="A540" s="75"/>
      <c r="B540" s="75"/>
      <c r="C540" s="75"/>
      <c r="D540" s="163"/>
    </row>
    <row r="541" spans="1:4" x14ac:dyDescent="0.25">
      <c r="A541" s="75"/>
      <c r="B541" s="75"/>
      <c r="C541" s="75"/>
      <c r="D541" s="163"/>
    </row>
    <row r="542" spans="1:4" x14ac:dyDescent="0.25">
      <c r="A542" s="75"/>
      <c r="B542" s="75"/>
      <c r="C542" s="75"/>
      <c r="D542" s="163"/>
    </row>
  </sheetData>
  <sheetProtection algorithmName="SHA-512" hashValue="B1AYLeKsQwfUf0AaJx62qBVn2U1JykAcU3B3uhAkNt7fSPV34OFUP8ImyTsOOE6EIrjuUNxKmULMP8odQIbSSQ==" saltValue="4uAZlXwm7jWVlNaw7JWFHA==" spinCount="100000" sheet="1" objects="1" scenarios="1"/>
  <mergeCells count="59">
    <mergeCell ref="BH23:BK23"/>
    <mergeCell ref="CJ23:CM23"/>
    <mergeCell ref="EZ23:FC23"/>
    <mergeCell ref="GV23:GY23"/>
    <mergeCell ref="EB23:EE23"/>
    <mergeCell ref="DD23:DG23"/>
    <mergeCell ref="CF23:CI23"/>
    <mergeCell ref="BX23:CA23"/>
    <mergeCell ref="DX23:EA23"/>
    <mergeCell ref="CZ23:DC23"/>
    <mergeCell ref="CB23:CE23"/>
    <mergeCell ref="GR23:GU23"/>
    <mergeCell ref="FT23:FW23"/>
    <mergeCell ref="EJ23:EM23"/>
    <mergeCell ref="GF23:GI23"/>
    <mergeCell ref="IQ23"/>
    <mergeCell ref="AR23:AU23"/>
    <mergeCell ref="FD23:FG23"/>
    <mergeCell ref="GZ23:HC23"/>
    <mergeCell ref="HX23:IA23"/>
    <mergeCell ref="GB23:GE23"/>
    <mergeCell ref="EF23:EI23"/>
    <mergeCell ref="IF23:II23"/>
    <mergeCell ref="IJ23:IM23"/>
    <mergeCell ref="FP23:FS23"/>
    <mergeCell ref="BD23:BG23"/>
    <mergeCell ref="EV23:EY23"/>
    <mergeCell ref="HT23:HW23"/>
    <mergeCell ref="FX23:GA23"/>
    <mergeCell ref="DH23:DK23"/>
    <mergeCell ref="BL23:BO23"/>
    <mergeCell ref="AV23:AY23"/>
    <mergeCell ref="EN23:EQ23"/>
    <mergeCell ref="GJ23:GM23"/>
    <mergeCell ref="HH23:HK23"/>
    <mergeCell ref="FL23:FO23"/>
    <mergeCell ref="AZ23:BC23"/>
    <mergeCell ref="ER23:EU23"/>
    <mergeCell ref="GN23:GQ23"/>
    <mergeCell ref="DL23:DO23"/>
    <mergeCell ref="CN23:CQ23"/>
    <mergeCell ref="BP23:BS23"/>
    <mergeCell ref="DP23:DS23"/>
    <mergeCell ref="CR23:CU23"/>
    <mergeCell ref="BT23:BW23"/>
    <mergeCell ref="DT23:DW23"/>
    <mergeCell ref="CV23:CY23"/>
    <mergeCell ref="IB23:IE23"/>
    <mergeCell ref="HD23:HG23"/>
    <mergeCell ref="FH23:FK23"/>
    <mergeCell ref="HL23:HO23"/>
    <mergeCell ref="HP23:HS23"/>
    <mergeCell ref="A2:D2"/>
    <mergeCell ref="A89:D89"/>
    <mergeCell ref="A79:D79"/>
    <mergeCell ref="A62:D62"/>
    <mergeCell ref="A45:D45"/>
    <mergeCell ref="A23:D23"/>
    <mergeCell ref="A67:D67"/>
  </mergeCells>
  <hyperlinks>
    <hyperlink ref="A3" r:id="rId1" display="http://стройэксперт.com/shtukaturka"/>
    <hyperlink ref="A8" r:id="rId2" display="http://стройэксперт.com/shtukaturka"/>
    <hyperlink ref="A12" r:id="rId3" display="http://стройэксперт.com/shtukaturka"/>
    <hyperlink ref="A27" r:id="rId4" display="http://стройэксперт.com/shpatlevka"/>
    <hyperlink ref="A37" r:id="rId5" display="http://стройэксперт.com/shpatlevka"/>
    <hyperlink ref="A41" r:id="rId6" display="http://стройэксперт.com/shpatlevka"/>
    <hyperlink ref="A19" r:id="rId7" display="http://стройэксперт.com/shtukaturka"/>
    <hyperlink ref="A24" r:id="rId8" display="http://стройэксперт.com/shpatlevka"/>
    <hyperlink ref="A43" r:id="rId9" display="http://стройэксперт.com/shpatlevka"/>
    <hyperlink ref="A85" r:id="rId10" display="http://стройэксперт.com/shpatlevka"/>
    <hyperlink ref="A87" r:id="rId11" display="http://стройэксперт.com/shpatlevka"/>
    <hyperlink ref="A94" r:id="rId12" display="http://стройэксперт.com/shpatlevka"/>
    <hyperlink ref="A33" r:id="rId13" display="http://стройэксперт.com/shpatlevka"/>
    <hyperlink ref="A14" r:id="rId14" display="http://стройэксперт.com/shtukaturka"/>
  </hyperlinks>
  <pageMargins left="0.7" right="0.7" top="0.75" bottom="0.75" header="0.3" footer="0.3"/>
  <pageSetup paperSize="9" orientation="portrait" verticalDpi="0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H513"/>
  <sheetViews>
    <sheetView workbookViewId="0">
      <selection activeCell="N45" sqref="N45"/>
    </sheetView>
  </sheetViews>
  <sheetFormatPr defaultColWidth="9" defaultRowHeight="15" customHeight="1" x14ac:dyDescent="0.25"/>
  <cols>
    <col min="1" max="1" width="51.5703125" style="39" customWidth="1"/>
    <col min="2" max="2" width="11.5703125" style="39" customWidth="1"/>
    <col min="3" max="3" width="13.140625" style="39" customWidth="1"/>
    <col min="4" max="4" width="13.42578125" style="39" customWidth="1"/>
    <col min="5" max="5" width="12.140625" style="39" hidden="1" customWidth="1"/>
    <col min="6" max="6" width="9.28515625" style="227" customWidth="1"/>
    <col min="7" max="7" width="7.7109375" style="39" customWidth="1"/>
    <col min="8" max="8" width="8.7109375" style="39" customWidth="1"/>
    <col min="9" max="247" width="17" style="39" customWidth="1"/>
    <col min="248" max="16384" width="9" style="39"/>
  </cols>
  <sheetData>
    <row r="1" spans="1:8" ht="27.75" customHeight="1" x14ac:dyDescent="0.25">
      <c r="A1" s="36"/>
      <c r="B1" s="37" t="s">
        <v>124</v>
      </c>
      <c r="C1" s="37" t="s">
        <v>7</v>
      </c>
      <c r="D1" s="38" t="s">
        <v>2</v>
      </c>
    </row>
    <row r="2" spans="1:8" x14ac:dyDescent="0.25">
      <c r="A2" s="231" t="s">
        <v>142</v>
      </c>
      <c r="B2" s="217" t="s">
        <v>123</v>
      </c>
      <c r="C2" s="234" t="s">
        <v>9</v>
      </c>
      <c r="D2" s="218" t="s">
        <v>10</v>
      </c>
      <c r="E2" s="218" t="s">
        <v>136</v>
      </c>
    </row>
    <row r="3" spans="1:8" ht="30" customHeight="1" x14ac:dyDescent="0.25">
      <c r="A3" s="43" t="s">
        <v>430</v>
      </c>
      <c r="B3" s="25">
        <f>E3+5</f>
        <v>57</v>
      </c>
      <c r="C3" s="35">
        <f>E3+10</f>
        <v>62</v>
      </c>
      <c r="D3" s="25">
        <f>E3+20</f>
        <v>72</v>
      </c>
      <c r="E3" s="44">
        <v>52</v>
      </c>
    </row>
    <row r="4" spans="1:8" ht="30" customHeight="1" x14ac:dyDescent="0.25">
      <c r="A4" s="43" t="s">
        <v>439</v>
      </c>
      <c r="B4" s="25">
        <f>E4+8</f>
        <v>38</v>
      </c>
      <c r="C4" s="35">
        <f>E4+11</f>
        <v>41</v>
      </c>
      <c r="D4" s="25">
        <f>E4+18</f>
        <v>48</v>
      </c>
      <c r="E4" s="44">
        <v>30</v>
      </c>
    </row>
    <row r="5" spans="1:8" ht="30" customHeight="1" x14ac:dyDescent="0.25">
      <c r="A5" s="43" t="s">
        <v>431</v>
      </c>
      <c r="B5" s="25">
        <f>E5+3</f>
        <v>23</v>
      </c>
      <c r="C5" s="35">
        <f>E5+5</f>
        <v>25</v>
      </c>
      <c r="D5" s="25">
        <f>E5+10</f>
        <v>30</v>
      </c>
      <c r="E5" s="44">
        <v>20</v>
      </c>
    </row>
    <row r="6" spans="1:8" ht="30" customHeight="1" x14ac:dyDescent="0.25">
      <c r="A6" s="43" t="s">
        <v>438</v>
      </c>
      <c r="B6" s="25">
        <f>E6+7</f>
        <v>97</v>
      </c>
      <c r="C6" s="35">
        <f>E6+13</f>
        <v>103</v>
      </c>
      <c r="D6" s="25">
        <f>E6+23</f>
        <v>113</v>
      </c>
      <c r="E6" s="44">
        <v>90</v>
      </c>
    </row>
    <row r="7" spans="1:8" ht="30" customHeight="1" x14ac:dyDescent="0.25">
      <c r="A7" s="43" t="s">
        <v>432</v>
      </c>
      <c r="B7" s="25">
        <f t="shared" ref="B7:B8" si="0">E7+5</f>
        <v>56.5</v>
      </c>
      <c r="C7" s="35">
        <f>E7+12</f>
        <v>63.5</v>
      </c>
      <c r="D7" s="25">
        <f t="shared" ref="D7" si="1">E7+20</f>
        <v>71.5</v>
      </c>
      <c r="E7" s="44">
        <v>51.5</v>
      </c>
    </row>
    <row r="8" spans="1:8" ht="30" customHeight="1" x14ac:dyDescent="0.25">
      <c r="A8" s="43" t="s">
        <v>433</v>
      </c>
      <c r="B8" s="25">
        <f t="shared" si="0"/>
        <v>53</v>
      </c>
      <c r="C8" s="35">
        <f t="shared" ref="C8" si="2">E8+10</f>
        <v>58</v>
      </c>
      <c r="D8" s="25">
        <f>E8+21</f>
        <v>69</v>
      </c>
      <c r="E8" s="44">
        <v>48</v>
      </c>
    </row>
    <row r="9" spans="1:8" x14ac:dyDescent="0.25">
      <c r="A9" s="231" t="s">
        <v>143</v>
      </c>
      <c r="B9" s="217" t="s">
        <v>123</v>
      </c>
      <c r="C9" s="234" t="s">
        <v>9</v>
      </c>
      <c r="D9" s="218" t="s">
        <v>10</v>
      </c>
      <c r="E9" s="218" t="s">
        <v>136</v>
      </c>
      <c r="H9" s="46"/>
    </row>
    <row r="10" spans="1:8" ht="30" customHeight="1" x14ac:dyDescent="0.25">
      <c r="A10" s="43" t="s">
        <v>434</v>
      </c>
      <c r="B10" s="25">
        <f>E10+5</f>
        <v>73</v>
      </c>
      <c r="C10" s="35">
        <f>E10+12</f>
        <v>80</v>
      </c>
      <c r="D10" s="25">
        <f>E10+22</f>
        <v>90</v>
      </c>
      <c r="E10" s="44">
        <v>68</v>
      </c>
    </row>
    <row r="11" spans="1:8" ht="30" customHeight="1" x14ac:dyDescent="0.25">
      <c r="A11" s="43" t="s">
        <v>435</v>
      </c>
      <c r="B11" s="25">
        <f>E11+3</f>
        <v>44</v>
      </c>
      <c r="C11" s="35">
        <f>E11+10</f>
        <v>51</v>
      </c>
      <c r="D11" s="25">
        <f>E11+20</f>
        <v>61</v>
      </c>
      <c r="E11" s="44">
        <v>41</v>
      </c>
    </row>
    <row r="12" spans="1:8" ht="30" customHeight="1" x14ac:dyDescent="0.25">
      <c r="A12" s="43" t="s">
        <v>436</v>
      </c>
      <c r="B12" s="25">
        <f>E12+4</f>
        <v>30</v>
      </c>
      <c r="C12" s="35">
        <f>E12+10</f>
        <v>36</v>
      </c>
      <c r="D12" s="25">
        <f>E12+14</f>
        <v>40</v>
      </c>
      <c r="E12" s="44">
        <v>26</v>
      </c>
    </row>
    <row r="13" spans="1:8" ht="30" customHeight="1" x14ac:dyDescent="0.25">
      <c r="A13" s="43" t="s">
        <v>437</v>
      </c>
      <c r="B13" s="25">
        <f>E13+10</f>
        <v>132</v>
      </c>
      <c r="C13" s="35">
        <f>E13+17</f>
        <v>139</v>
      </c>
      <c r="D13" s="25">
        <f>E13+27</f>
        <v>149</v>
      </c>
      <c r="E13" s="44">
        <v>122</v>
      </c>
    </row>
    <row r="14" spans="1:8" ht="30" customHeight="1" x14ac:dyDescent="0.25">
      <c r="A14" s="43" t="s">
        <v>440</v>
      </c>
      <c r="B14" s="25">
        <f t="shared" ref="B14:B15" si="3">E14+5</f>
        <v>71</v>
      </c>
      <c r="C14" s="35">
        <f>E14+10</f>
        <v>76</v>
      </c>
      <c r="D14" s="25">
        <f>E14+20</f>
        <v>86</v>
      </c>
      <c r="E14" s="44">
        <v>66</v>
      </c>
    </row>
    <row r="15" spans="1:8" ht="30" customHeight="1" x14ac:dyDescent="0.25">
      <c r="A15" s="43" t="s">
        <v>441</v>
      </c>
      <c r="B15" s="25">
        <f t="shared" si="3"/>
        <v>66</v>
      </c>
      <c r="C15" s="35">
        <f>E15+10</f>
        <v>71</v>
      </c>
      <c r="D15" s="25">
        <f>E15+20</f>
        <v>81</v>
      </c>
      <c r="E15" s="44">
        <v>61</v>
      </c>
    </row>
    <row r="16" spans="1:8" x14ac:dyDescent="0.25">
      <c r="A16" s="231" t="s">
        <v>410</v>
      </c>
      <c r="B16" s="217" t="s">
        <v>123</v>
      </c>
      <c r="C16" s="234" t="s">
        <v>9</v>
      </c>
      <c r="D16" s="218" t="s">
        <v>10</v>
      </c>
      <c r="E16" s="218" t="s">
        <v>136</v>
      </c>
      <c r="H16" s="46"/>
    </row>
    <row r="17" spans="1:8" ht="30" customHeight="1" x14ac:dyDescent="0.25">
      <c r="A17" s="43" t="s">
        <v>411</v>
      </c>
      <c r="B17" s="25">
        <f>E17+5</f>
        <v>89</v>
      </c>
      <c r="C17" s="35">
        <f>E17+12</f>
        <v>96</v>
      </c>
      <c r="D17" s="25">
        <f>E17+22</f>
        <v>106</v>
      </c>
      <c r="E17" s="44">
        <v>84</v>
      </c>
    </row>
    <row r="18" spans="1:8" ht="30" customHeight="1" x14ac:dyDescent="0.25">
      <c r="A18" s="43" t="s">
        <v>412</v>
      </c>
      <c r="B18" s="25">
        <f>E18+3</f>
        <v>50</v>
      </c>
      <c r="C18" s="35">
        <f>E18+10</f>
        <v>57</v>
      </c>
      <c r="D18" s="25">
        <f>E18+20</f>
        <v>67</v>
      </c>
      <c r="E18" s="44">
        <v>47</v>
      </c>
    </row>
    <row r="19" spans="1:8" ht="30" customHeight="1" x14ac:dyDescent="0.25">
      <c r="A19" s="43" t="s">
        <v>413</v>
      </c>
      <c r="B19" s="25">
        <f>E19+5</f>
        <v>152</v>
      </c>
      <c r="C19" s="35">
        <f>E19+12</f>
        <v>159</v>
      </c>
      <c r="D19" s="25">
        <f>E19+22</f>
        <v>169</v>
      </c>
      <c r="E19" s="44">
        <v>147</v>
      </c>
    </row>
    <row r="20" spans="1:8" ht="30" customHeight="1" x14ac:dyDescent="0.25">
      <c r="A20" s="43" t="s">
        <v>414</v>
      </c>
      <c r="B20" s="25">
        <f>E20+3</f>
        <v>86</v>
      </c>
      <c r="C20" s="35">
        <f>E20+10</f>
        <v>93</v>
      </c>
      <c r="D20" s="25">
        <f>E20+20</f>
        <v>103</v>
      </c>
      <c r="E20" s="44">
        <v>83</v>
      </c>
    </row>
    <row r="21" spans="1:8" x14ac:dyDescent="0.25">
      <c r="A21" s="231" t="s">
        <v>180</v>
      </c>
      <c r="B21" s="217" t="s">
        <v>187</v>
      </c>
      <c r="C21" s="234" t="s">
        <v>11</v>
      </c>
      <c r="D21" s="218" t="s">
        <v>186</v>
      </c>
      <c r="E21" s="218" t="s">
        <v>136</v>
      </c>
      <c r="H21" s="47"/>
    </row>
    <row r="22" spans="1:8" ht="30" customHeight="1" x14ac:dyDescent="0.25">
      <c r="A22" s="48" t="s">
        <v>415</v>
      </c>
      <c r="B22" s="25">
        <f>E22+36</f>
        <v>415</v>
      </c>
      <c r="C22" s="35">
        <f>E22+61</f>
        <v>440</v>
      </c>
      <c r="D22" s="25">
        <f>E22+116</f>
        <v>495</v>
      </c>
      <c r="E22" s="44">
        <v>379</v>
      </c>
    </row>
    <row r="23" spans="1:8" ht="30" customHeight="1" x14ac:dyDescent="0.25">
      <c r="A23" s="48" t="s">
        <v>416</v>
      </c>
      <c r="B23" s="25">
        <f>E23+23</f>
        <v>215</v>
      </c>
      <c r="C23" s="35">
        <f>E23+43</f>
        <v>235</v>
      </c>
      <c r="D23" s="25">
        <f>E23+96</f>
        <v>288</v>
      </c>
      <c r="E23" s="44">
        <v>192</v>
      </c>
    </row>
    <row r="24" spans="1:8" ht="30" customHeight="1" x14ac:dyDescent="0.25">
      <c r="A24" s="43" t="s">
        <v>417</v>
      </c>
      <c r="B24" s="25">
        <f>E24+59</f>
        <v>690</v>
      </c>
      <c r="C24" s="35">
        <f>E24+119</f>
        <v>750</v>
      </c>
      <c r="D24" s="25">
        <f>E24+179</f>
        <v>810</v>
      </c>
      <c r="E24" s="44">
        <v>631</v>
      </c>
    </row>
    <row r="25" spans="1:8" ht="30" customHeight="1" x14ac:dyDescent="0.25">
      <c r="A25" s="43" t="s">
        <v>418</v>
      </c>
      <c r="B25" s="25">
        <f>E25+30</f>
        <v>415</v>
      </c>
      <c r="C25" s="35">
        <f>E25+65</f>
        <v>450</v>
      </c>
      <c r="D25" s="25">
        <f>E25+125</f>
        <v>510</v>
      </c>
      <c r="E25" s="44">
        <v>385</v>
      </c>
    </row>
    <row r="26" spans="1:8" ht="30" customHeight="1" x14ac:dyDescent="0.25">
      <c r="A26" s="43" t="s">
        <v>419</v>
      </c>
      <c r="B26" s="25">
        <f>E26+26</f>
        <v>364</v>
      </c>
      <c r="C26" s="35">
        <f>E26+61</f>
        <v>399</v>
      </c>
      <c r="D26" s="25">
        <f>E26+91</f>
        <v>429</v>
      </c>
      <c r="E26" s="44">
        <v>338</v>
      </c>
    </row>
    <row r="27" spans="1:8" ht="30" customHeight="1" x14ac:dyDescent="0.25">
      <c r="A27" s="43" t="s">
        <v>420</v>
      </c>
      <c r="B27" s="25">
        <f>E27+20</f>
        <v>223</v>
      </c>
      <c r="C27" s="35">
        <f>E27+37</f>
        <v>240</v>
      </c>
      <c r="D27" s="25">
        <f>E27+67</f>
        <v>270</v>
      </c>
      <c r="E27" s="44">
        <v>203</v>
      </c>
    </row>
    <row r="28" spans="1:8" ht="30" customHeight="1" x14ac:dyDescent="0.25">
      <c r="A28" s="43" t="s">
        <v>421</v>
      </c>
      <c r="B28" s="25">
        <f>E28+53</f>
        <v>778</v>
      </c>
      <c r="C28" s="35">
        <f>E28+93</f>
        <v>818</v>
      </c>
      <c r="D28" s="25">
        <f>E28+173</f>
        <v>898</v>
      </c>
      <c r="E28" s="44">
        <v>725</v>
      </c>
    </row>
    <row r="29" spans="1:8" ht="30" customHeight="1" x14ac:dyDescent="0.25">
      <c r="A29" s="43" t="s">
        <v>422</v>
      </c>
      <c r="B29" s="25">
        <f>E29+40</f>
        <v>428</v>
      </c>
      <c r="C29" s="35">
        <f>E29+62</f>
        <v>450</v>
      </c>
      <c r="D29" s="25">
        <f>E29+122</f>
        <v>510</v>
      </c>
      <c r="E29" s="44">
        <v>388</v>
      </c>
    </row>
    <row r="30" spans="1:8" ht="30" customHeight="1" x14ac:dyDescent="0.25">
      <c r="A30" s="43" t="s">
        <v>423</v>
      </c>
      <c r="B30" s="25">
        <f>E30+31</f>
        <v>546</v>
      </c>
      <c r="C30" s="35">
        <f>E30+61</f>
        <v>576</v>
      </c>
      <c r="D30" s="25">
        <f>E30+121</f>
        <v>636</v>
      </c>
      <c r="E30" s="44">
        <v>515</v>
      </c>
    </row>
    <row r="31" spans="1:8" x14ac:dyDescent="0.25">
      <c r="A31" s="228" t="str">
        <f>HYPERLINK("http://стройэксперт.com/armiruyushhaya-setka","Сетка армирующая ВР-1, 2000х1000 мм")</f>
        <v>Сетка армирующая ВР-1, 2000х1000 мм</v>
      </c>
      <c r="B31" s="235" t="s">
        <v>122</v>
      </c>
      <c r="C31" s="234" t="s">
        <v>11</v>
      </c>
      <c r="D31" s="218" t="s">
        <v>186</v>
      </c>
      <c r="E31" s="218" t="s">
        <v>136</v>
      </c>
    </row>
    <row r="32" spans="1:8" ht="33" customHeight="1" x14ac:dyDescent="0.25">
      <c r="A32" s="43" t="s">
        <v>424</v>
      </c>
      <c r="B32" s="23">
        <f>E32+10</f>
        <v>138</v>
      </c>
      <c r="C32" s="49">
        <f>E32+25</f>
        <v>153</v>
      </c>
      <c r="D32" s="25">
        <f>E32+40</f>
        <v>168</v>
      </c>
      <c r="E32" s="50">
        <v>128</v>
      </c>
    </row>
    <row r="33" spans="1:5" ht="33" customHeight="1" x14ac:dyDescent="0.25">
      <c r="A33" s="43" t="s">
        <v>425</v>
      </c>
      <c r="B33" s="23">
        <f>E33+4</f>
        <v>79</v>
      </c>
      <c r="C33" s="49">
        <f>E33+9</f>
        <v>84</v>
      </c>
      <c r="D33" s="25">
        <f>E33+24</f>
        <v>99</v>
      </c>
      <c r="E33" s="50">
        <v>75</v>
      </c>
    </row>
    <row r="34" spans="1:5" ht="33" customHeight="1" x14ac:dyDescent="0.25">
      <c r="A34" s="43" t="s">
        <v>426</v>
      </c>
      <c r="B34" s="23">
        <f>E34+5</f>
        <v>72</v>
      </c>
      <c r="C34" s="49">
        <f>E34+10</f>
        <v>77</v>
      </c>
      <c r="D34" s="25">
        <f>E34+25</f>
        <v>92</v>
      </c>
      <c r="E34" s="50">
        <v>67</v>
      </c>
    </row>
    <row r="35" spans="1:5" ht="33" customHeight="1" x14ac:dyDescent="0.25">
      <c r="A35" s="43" t="s">
        <v>427</v>
      </c>
      <c r="B35" s="23">
        <f t="shared" ref="B35:B37" si="4">E35+10</f>
        <v>246</v>
      </c>
      <c r="C35" s="49">
        <f>E35+30</f>
        <v>266</v>
      </c>
      <c r="D35" s="25">
        <f>E35+45</f>
        <v>281</v>
      </c>
      <c r="E35" s="50">
        <v>236</v>
      </c>
    </row>
    <row r="36" spans="1:5" ht="33" customHeight="1" x14ac:dyDescent="0.25">
      <c r="A36" s="43" t="s">
        <v>428</v>
      </c>
      <c r="B36" s="23">
        <f t="shared" si="4"/>
        <v>140</v>
      </c>
      <c r="C36" s="49">
        <f>E36+20</f>
        <v>150</v>
      </c>
      <c r="D36" s="25">
        <f>E36+35</f>
        <v>165</v>
      </c>
      <c r="E36" s="50">
        <v>130</v>
      </c>
    </row>
    <row r="37" spans="1:5" ht="33" customHeight="1" x14ac:dyDescent="0.25">
      <c r="A37" s="43" t="s">
        <v>429</v>
      </c>
      <c r="B37" s="23">
        <f t="shared" si="4"/>
        <v>125</v>
      </c>
      <c r="C37" s="49">
        <f>E37+30</f>
        <v>145</v>
      </c>
      <c r="D37" s="25">
        <f>E37+45</f>
        <v>160</v>
      </c>
      <c r="E37" s="50">
        <v>115</v>
      </c>
    </row>
    <row r="38" spans="1:5" x14ac:dyDescent="0.25">
      <c r="A38" s="230" t="str">
        <f>HYPERLINK("http://стройэксперт.com/setka-rabica","Сетка рабица")</f>
        <v>Сетка рабица</v>
      </c>
      <c r="B38" s="217" t="s">
        <v>126</v>
      </c>
      <c r="C38" s="234" t="s">
        <v>12</v>
      </c>
      <c r="D38" s="218" t="s">
        <v>125</v>
      </c>
      <c r="E38" s="218" t="s">
        <v>136</v>
      </c>
    </row>
    <row r="39" spans="1:5" ht="30" customHeight="1" x14ac:dyDescent="0.25">
      <c r="A39" s="53" t="s">
        <v>13</v>
      </c>
      <c r="B39" s="54">
        <v>1400</v>
      </c>
      <c r="C39" s="22">
        <v>1500</v>
      </c>
      <c r="D39" s="23">
        <v>1650</v>
      </c>
      <c r="E39" s="55">
        <v>1300</v>
      </c>
    </row>
    <row r="40" spans="1:5" ht="30" customHeight="1" x14ac:dyDescent="0.25">
      <c r="A40" s="53" t="s">
        <v>14</v>
      </c>
      <c r="B40" s="54">
        <v>715</v>
      </c>
      <c r="C40" s="22">
        <v>765</v>
      </c>
      <c r="D40" s="23">
        <v>815</v>
      </c>
      <c r="E40" s="55">
        <v>665</v>
      </c>
    </row>
    <row r="41" spans="1:5" ht="30" customHeight="1" x14ac:dyDescent="0.25">
      <c r="A41" s="53" t="s">
        <v>16</v>
      </c>
      <c r="B41" s="54">
        <v>840</v>
      </c>
      <c r="C41" s="22">
        <v>890</v>
      </c>
      <c r="D41" s="23">
        <v>990</v>
      </c>
      <c r="E41" s="55">
        <v>770</v>
      </c>
    </row>
    <row r="42" spans="1:5" ht="30" customHeight="1" x14ac:dyDescent="0.25">
      <c r="A42" s="53" t="s">
        <v>15</v>
      </c>
      <c r="B42" s="54">
        <v>715</v>
      </c>
      <c r="C42" s="22">
        <v>765</v>
      </c>
      <c r="D42" s="23">
        <v>815</v>
      </c>
      <c r="E42" s="55">
        <v>665</v>
      </c>
    </row>
    <row r="43" spans="1:5" ht="30" customHeight="1" x14ac:dyDescent="0.25">
      <c r="A43" s="53" t="s">
        <v>17</v>
      </c>
      <c r="B43" s="54">
        <v>900</v>
      </c>
      <c r="C43" s="22">
        <v>920</v>
      </c>
      <c r="D43" s="23">
        <v>950</v>
      </c>
      <c r="E43" s="55">
        <v>850</v>
      </c>
    </row>
    <row r="44" spans="1:5" ht="30" customHeight="1" x14ac:dyDescent="0.25">
      <c r="A44" s="53" t="s">
        <v>308</v>
      </c>
      <c r="B44" s="54">
        <v>550</v>
      </c>
      <c r="C44" s="22">
        <v>600</v>
      </c>
      <c r="D44" s="23">
        <v>650</v>
      </c>
      <c r="E44" s="55">
        <v>500</v>
      </c>
    </row>
    <row r="45" spans="1:5" ht="30" customHeight="1" x14ac:dyDescent="0.25">
      <c r="A45" s="53" t="s">
        <v>309</v>
      </c>
      <c r="B45" s="54">
        <v>680</v>
      </c>
      <c r="C45" s="22">
        <v>730</v>
      </c>
      <c r="D45" s="23">
        <v>830</v>
      </c>
      <c r="E45" s="55">
        <v>630</v>
      </c>
    </row>
    <row r="46" spans="1:5" ht="15.75" hidden="1" x14ac:dyDescent="0.2">
      <c r="A46" s="56" t="str">
        <f>HYPERLINK("http://стройэксперт.com/stekloplastikovaya-armatura","Стеклопластиковая арматура")</f>
        <v>Стеклопластиковая арматура</v>
      </c>
      <c r="B46" s="57"/>
      <c r="C46" s="58"/>
      <c r="D46" s="59"/>
    </row>
    <row r="47" spans="1:5" ht="39" hidden="1" customHeight="1" x14ac:dyDescent="0.25">
      <c r="A47" s="60" t="str">
        <f>HYPERLINK("http://стройэксперт.com/stekloplastikovaya-armatura/ctekloplastikovaya-armatura-6mm.html","Арматура стеклопластиковая 6мм")</f>
        <v>Арматура стеклопластиковая 6мм</v>
      </c>
      <c r="B47" s="61"/>
      <c r="C47" s="62"/>
      <c r="D47" s="63" t="s">
        <v>18</v>
      </c>
    </row>
    <row r="48" spans="1:5" ht="39" hidden="1" customHeight="1" x14ac:dyDescent="0.25">
      <c r="A48" s="60" t="str">
        <f>HYPERLINK("http://стройэксперт.com/stekloplastikovaya-armatura/ctekloplastikovaya-armatura-7mm.html","Арматура стеклопластиковая 7мм")</f>
        <v>Арматура стеклопластиковая 7мм</v>
      </c>
      <c r="B48" s="61"/>
      <c r="C48" s="62"/>
      <c r="D48" s="63" t="s">
        <v>19</v>
      </c>
    </row>
    <row r="49" spans="1:4" ht="39" hidden="1" customHeight="1" x14ac:dyDescent="0.25">
      <c r="A49" s="60" t="str">
        <f>HYPERLINK("http://стройэксперт.com/stekloplastikovaya-armatura/ctekloplastikovaya-armatura-8mm.html","Арматура стеклопластиковая 8мм")</f>
        <v>Арматура стеклопластиковая 8мм</v>
      </c>
      <c r="B49" s="61"/>
      <c r="C49" s="62"/>
      <c r="D49" s="63" t="s">
        <v>20</v>
      </c>
    </row>
    <row r="50" spans="1:4" ht="39" hidden="1" customHeight="1" x14ac:dyDescent="0.25">
      <c r="A50" s="60" t="str">
        <f>HYPERLINK("http://стройэксперт.com/stekloplastikovaya-armatura/ctekloplastikovaya-armatura-10mm.html","Арматура стеклопластиковая 10мм")</f>
        <v>Арматура стеклопластиковая 10мм</v>
      </c>
      <c r="B50" s="61"/>
      <c r="C50" s="62"/>
      <c r="D50" s="63" t="s">
        <v>21</v>
      </c>
    </row>
    <row r="51" spans="1:4" ht="39" hidden="1" customHeight="1" x14ac:dyDescent="0.25">
      <c r="A51" s="60" t="str">
        <f>HYPERLINK("http://стройэксперт.com/stekloplastikovaya-armatura/ctekloplastikovaya-armatura-12mm.html","Арматура стеклопластиковая 12мм")</f>
        <v>Арматура стеклопластиковая 12мм</v>
      </c>
      <c r="B51" s="61"/>
      <c r="C51" s="62"/>
      <c r="D51" s="63" t="s">
        <v>22</v>
      </c>
    </row>
    <row r="52" spans="1:4" ht="39" hidden="1" customHeight="1" x14ac:dyDescent="0.25">
      <c r="A52" s="60" t="str">
        <f>HYPERLINK("http://стройэксперт.com/stekloplastikovaya-armatura/ctekloplastikovaya-armatura-14mm.html","Арматура стеклопластиковая 14мм")</f>
        <v>Арматура стеклопластиковая 14мм</v>
      </c>
      <c r="B52" s="61"/>
      <c r="C52" s="62"/>
      <c r="D52" s="63" t="s">
        <v>23</v>
      </c>
    </row>
    <row r="53" spans="1:4" ht="39" hidden="1" customHeight="1" x14ac:dyDescent="0.25">
      <c r="A53" s="60" t="str">
        <f>HYPERLINK("http://стройэксперт.com/stekloplastikovaya-armatura/ctekloplastikovaya-armatura-16mm.html","Арматура стеклопластиковая 16мм")</f>
        <v>Арматура стеклопластиковая 16мм</v>
      </c>
      <c r="B53" s="61"/>
      <c r="C53" s="62"/>
      <c r="D53" s="63" t="s">
        <v>24</v>
      </c>
    </row>
    <row r="54" spans="1:4" ht="16.5" hidden="1" customHeight="1" x14ac:dyDescent="0.2">
      <c r="A54" s="64" t="str">
        <f>HYPERLINK("http://стройэксперт.com/beton","Бетон")</f>
        <v>Бетон</v>
      </c>
      <c r="B54" s="65"/>
      <c r="C54" s="66"/>
      <c r="D54" s="67"/>
    </row>
    <row r="55" spans="1:4" ht="39" hidden="1" customHeight="1" x14ac:dyDescent="0.25">
      <c r="A55" s="60" t="str">
        <f>HYPERLINK("http://стройэксперт.com/beton/beton-b7-5-m100.html","Бетон M100 (B7.5)")</f>
        <v>Бетон M100 (B7.5)</v>
      </c>
      <c r="B55" s="61"/>
      <c r="C55" s="62"/>
      <c r="D55" s="63" t="s">
        <v>25</v>
      </c>
    </row>
    <row r="56" spans="1:4" ht="39" hidden="1" customHeight="1" x14ac:dyDescent="0.25">
      <c r="A56" s="60" t="str">
        <f>HYPERLINK("http://стройэксперт.com/beton/beton-b10-m150.html","Бетон M150 (B10)")</f>
        <v>Бетон M150 (B10)</v>
      </c>
      <c r="B56" s="61"/>
      <c r="C56" s="62"/>
      <c r="D56" s="63" t="s">
        <v>26</v>
      </c>
    </row>
    <row r="57" spans="1:4" ht="39" hidden="1" customHeight="1" x14ac:dyDescent="0.25">
      <c r="A57" s="60" t="str">
        <f>HYPERLINK("http://стройэксперт.com/beton/beton-b15-m200.html","Бетон M200 (B15)")</f>
        <v>Бетон M200 (B15)</v>
      </c>
      <c r="B57" s="61"/>
      <c r="C57" s="62"/>
      <c r="D57" s="63" t="s">
        <v>27</v>
      </c>
    </row>
    <row r="58" spans="1:4" ht="39" hidden="1" customHeight="1" x14ac:dyDescent="0.25">
      <c r="A58" s="60" t="str">
        <f>HYPERLINK("http://стройэксперт.com/beton/beton-b20-m250.html","Бетон M250 (B20)")</f>
        <v>Бетон M250 (B20)</v>
      </c>
      <c r="B58" s="61"/>
      <c r="C58" s="62"/>
      <c r="D58" s="63" t="s">
        <v>28</v>
      </c>
    </row>
    <row r="59" spans="1:4" ht="39" hidden="1" customHeight="1" x14ac:dyDescent="0.25">
      <c r="A59" s="60" t="str">
        <f>HYPERLINK("http://стройэксперт.com/beton/beton-b22-5-m300.html","Бетон M300 (B22.5)")</f>
        <v>Бетон M300 (B22.5)</v>
      </c>
      <c r="B59" s="61"/>
      <c r="C59" s="62"/>
      <c r="D59" s="63" t="s">
        <v>29</v>
      </c>
    </row>
    <row r="60" spans="1:4" ht="39" hidden="1" customHeight="1" x14ac:dyDescent="0.25">
      <c r="A60" s="60" t="str">
        <f>HYPERLINK("http://стройэксперт.com/beton/beton-b25-m350-na-gravii.html","Бетон M350 (B25) на гравии")</f>
        <v>Бетон M350 (B25) на гравии</v>
      </c>
      <c r="B60" s="61"/>
      <c r="C60" s="62"/>
      <c r="D60" s="63" t="s">
        <v>30</v>
      </c>
    </row>
    <row r="61" spans="1:4" ht="39" hidden="1" customHeight="1" x14ac:dyDescent="0.25">
      <c r="A61" s="60" t="str">
        <f>HYPERLINK("http://стройэксперт.com/beton/beton-b25-m350-na-shchebne.html","Бетон M350 (B25) на щебне")</f>
        <v>Бетон M350 (B25) на щебне</v>
      </c>
      <c r="B61" s="61"/>
      <c r="C61" s="62"/>
      <c r="D61" s="63" t="s">
        <v>31</v>
      </c>
    </row>
    <row r="62" spans="1:4" ht="39" hidden="1" customHeight="1" x14ac:dyDescent="0.25">
      <c r="A62" s="60" t="str">
        <f>HYPERLINK("http://стройэксперт.com/beton/beton-b30-m400-na-gravii.html","Бетон M400 (B30) на гравии")</f>
        <v>Бетон M400 (B30) на гравии</v>
      </c>
      <c r="B62" s="61"/>
      <c r="C62" s="62"/>
      <c r="D62" s="63" t="s">
        <v>32</v>
      </c>
    </row>
    <row r="63" spans="1:4" ht="39" hidden="1" customHeight="1" x14ac:dyDescent="0.25">
      <c r="A63" s="60" t="str">
        <f>HYPERLINK("http://стройэксперт.com/beton/beton-b30-m400-na-shchebne.html","Бетон M400 (B30) на щебне")</f>
        <v>Бетон M400 (B30) на щебне</v>
      </c>
      <c r="B63" s="61"/>
      <c r="C63" s="62"/>
      <c r="D63" s="63" t="s">
        <v>33</v>
      </c>
    </row>
    <row r="64" spans="1:4" ht="39" hidden="1" customHeight="1" x14ac:dyDescent="0.25">
      <c r="A64" s="60" t="str">
        <f>HYPERLINK("http://стройэксперт.com/beton/rastvor-cementno-kladochnyy-m50.html","Раствор M50")</f>
        <v>Раствор M50</v>
      </c>
      <c r="B64" s="61"/>
      <c r="C64" s="62"/>
      <c r="D64" s="63" t="s">
        <v>34</v>
      </c>
    </row>
    <row r="65" spans="1:5" ht="39" hidden="1" customHeight="1" x14ac:dyDescent="0.25">
      <c r="A65" s="60" t="str">
        <f>HYPERLINK("http://стройэксперт.com/beton/rastvor-cementno-kladochnyy-m75.html","Раствор M75")</f>
        <v>Раствор M75</v>
      </c>
      <c r="B65" s="61"/>
      <c r="C65" s="62"/>
      <c r="D65" s="63" t="s">
        <v>35</v>
      </c>
    </row>
    <row r="66" spans="1:5" ht="39" hidden="1" customHeight="1" x14ac:dyDescent="0.25">
      <c r="A66" s="60" t="str">
        <f>HYPERLINK("http://стройэксперт.com/beton/rastvor-cementno-kladochnyy-m100.html","Раствор M100")</f>
        <v>Раствор M100</v>
      </c>
      <c r="B66" s="61"/>
      <c r="C66" s="62"/>
      <c r="D66" s="63" t="s">
        <v>36</v>
      </c>
    </row>
    <row r="67" spans="1:5" ht="0.75" customHeight="1" x14ac:dyDescent="0.25">
      <c r="A67" s="60" t="str">
        <f>HYPERLINK("http://стройэксперт.com/beton/rastvor-cementno-kladochnyy-m150.html","Раствор M150")</f>
        <v>Раствор M150</v>
      </c>
      <c r="B67" s="61"/>
      <c r="C67" s="62"/>
      <c r="D67" s="63" t="s">
        <v>37</v>
      </c>
    </row>
    <row r="68" spans="1:5" x14ac:dyDescent="0.25">
      <c r="A68" s="229" t="str">
        <f>HYPERLINK("http://стройэксперт.com/setka-svarnaya-rulonnaya","Сетка сварная рулонная")</f>
        <v>Сетка сварная рулонная</v>
      </c>
      <c r="B68" s="217" t="s">
        <v>126</v>
      </c>
      <c r="C68" s="234" t="s">
        <v>12</v>
      </c>
      <c r="D68" s="218" t="s">
        <v>125</v>
      </c>
      <c r="E68" s="218" t="s">
        <v>136</v>
      </c>
    </row>
    <row r="69" spans="1:5" ht="35.25" customHeight="1" x14ac:dyDescent="0.25">
      <c r="A69" s="43" t="s">
        <v>479</v>
      </c>
      <c r="B69" s="54">
        <v>1600</v>
      </c>
      <c r="C69" s="22">
        <v>1700</v>
      </c>
      <c r="D69" s="23">
        <v>1850</v>
      </c>
      <c r="E69" s="55">
        <v>1500</v>
      </c>
    </row>
    <row r="70" spans="1:5" ht="39.75" customHeight="1" x14ac:dyDescent="0.25">
      <c r="A70" s="43" t="s">
        <v>478</v>
      </c>
      <c r="B70" s="54">
        <v>2050</v>
      </c>
      <c r="C70" s="22">
        <v>2150</v>
      </c>
      <c r="D70" s="23">
        <v>2400</v>
      </c>
      <c r="E70" s="55">
        <v>1950</v>
      </c>
    </row>
    <row r="71" spans="1:5" x14ac:dyDescent="0.25">
      <c r="A71" s="233" t="s">
        <v>303</v>
      </c>
      <c r="B71" s="232" t="s">
        <v>126</v>
      </c>
      <c r="C71" s="236" t="s">
        <v>12</v>
      </c>
      <c r="D71" s="218" t="s">
        <v>125</v>
      </c>
      <c r="E71" s="182" t="s">
        <v>136</v>
      </c>
    </row>
    <row r="72" spans="1:5" ht="30" x14ac:dyDescent="0.25">
      <c r="A72" s="71" t="s">
        <v>304</v>
      </c>
      <c r="B72" s="72"/>
      <c r="C72" s="72"/>
      <c r="D72" s="73"/>
      <c r="E72" s="74">
        <v>550</v>
      </c>
    </row>
    <row r="73" spans="1:5" ht="32.25" customHeight="1" x14ac:dyDescent="0.25">
      <c r="A73" s="71" t="s">
        <v>305</v>
      </c>
      <c r="B73" s="72"/>
      <c r="C73" s="72"/>
      <c r="D73" s="73"/>
      <c r="E73" s="74">
        <v>450</v>
      </c>
    </row>
    <row r="74" spans="1:5" ht="29.25" customHeight="1" x14ac:dyDescent="0.25">
      <c r="A74" s="71" t="s">
        <v>306</v>
      </c>
      <c r="B74" s="72"/>
      <c r="C74" s="72"/>
      <c r="D74" s="73"/>
      <c r="E74" s="74">
        <v>235</v>
      </c>
    </row>
    <row r="75" spans="1:5" ht="31.5" customHeight="1" x14ac:dyDescent="0.25">
      <c r="A75" s="71" t="s">
        <v>307</v>
      </c>
      <c r="B75" s="72"/>
      <c r="C75" s="72"/>
      <c r="D75" s="73"/>
      <c r="E75" s="74">
        <v>185</v>
      </c>
    </row>
    <row r="76" spans="1:5" x14ac:dyDescent="0.25">
      <c r="A76" s="75"/>
      <c r="B76" s="75"/>
    </row>
    <row r="77" spans="1:5" x14ac:dyDescent="0.25">
      <c r="A77" s="75"/>
      <c r="B77" s="75"/>
    </row>
    <row r="78" spans="1:5" x14ac:dyDescent="0.25">
      <c r="A78" s="75"/>
      <c r="B78" s="75"/>
    </row>
    <row r="79" spans="1:5" x14ac:dyDescent="0.25">
      <c r="A79" s="75"/>
      <c r="B79" s="75"/>
    </row>
    <row r="80" spans="1:5" x14ac:dyDescent="0.25">
      <c r="A80" s="75"/>
      <c r="B80" s="75"/>
    </row>
    <row r="81" spans="1:2" x14ac:dyDescent="0.25">
      <c r="A81" s="75"/>
      <c r="B81" s="75"/>
    </row>
    <row r="82" spans="1:2" x14ac:dyDescent="0.25">
      <c r="A82" s="75"/>
      <c r="B82" s="75"/>
    </row>
    <row r="83" spans="1:2" x14ac:dyDescent="0.25">
      <c r="A83" s="75"/>
      <c r="B83" s="75"/>
    </row>
    <row r="84" spans="1:2" x14ac:dyDescent="0.25">
      <c r="A84" s="75"/>
      <c r="B84" s="75"/>
    </row>
    <row r="85" spans="1:2" x14ac:dyDescent="0.25">
      <c r="A85" s="75"/>
      <c r="B85" s="75"/>
    </row>
    <row r="86" spans="1:2" x14ac:dyDescent="0.25">
      <c r="A86" s="75"/>
      <c r="B86" s="75"/>
    </row>
    <row r="87" spans="1:2" x14ac:dyDescent="0.25">
      <c r="A87" s="75"/>
      <c r="B87" s="75"/>
    </row>
    <row r="88" spans="1:2" x14ac:dyDescent="0.25">
      <c r="A88" s="75"/>
      <c r="B88" s="75"/>
    </row>
    <row r="89" spans="1:2" x14ac:dyDescent="0.25">
      <c r="A89" s="75"/>
      <c r="B89" s="75"/>
    </row>
    <row r="90" spans="1:2" x14ac:dyDescent="0.25">
      <c r="A90" s="75"/>
      <c r="B90" s="75"/>
    </row>
    <row r="91" spans="1:2" x14ac:dyDescent="0.25">
      <c r="A91" s="75"/>
      <c r="B91" s="75"/>
    </row>
    <row r="92" spans="1:2" x14ac:dyDescent="0.25">
      <c r="A92" s="75"/>
      <c r="B92" s="75"/>
    </row>
    <row r="93" spans="1:2" x14ac:dyDescent="0.25">
      <c r="A93" s="75"/>
      <c r="B93" s="75"/>
    </row>
    <row r="94" spans="1:2" x14ac:dyDescent="0.25">
      <c r="A94" s="75"/>
      <c r="B94" s="75"/>
    </row>
    <row r="95" spans="1:2" x14ac:dyDescent="0.25">
      <c r="A95" s="75"/>
      <c r="B95" s="75"/>
    </row>
    <row r="96" spans="1:2" x14ac:dyDescent="0.25">
      <c r="A96" s="75"/>
      <c r="B96" s="75"/>
    </row>
    <row r="97" spans="1:2" x14ac:dyDescent="0.25">
      <c r="A97" s="75"/>
      <c r="B97" s="75"/>
    </row>
    <row r="98" spans="1:2" x14ac:dyDescent="0.25">
      <c r="A98" s="75"/>
      <c r="B98" s="75"/>
    </row>
    <row r="99" spans="1:2" x14ac:dyDescent="0.25">
      <c r="A99" s="75"/>
      <c r="B99" s="75"/>
    </row>
    <row r="100" spans="1:2" x14ac:dyDescent="0.25">
      <c r="A100" s="75"/>
      <c r="B100" s="75"/>
    </row>
    <row r="101" spans="1:2" x14ac:dyDescent="0.25">
      <c r="A101" s="75"/>
      <c r="B101" s="75"/>
    </row>
    <row r="102" spans="1:2" x14ac:dyDescent="0.25">
      <c r="A102" s="75"/>
      <c r="B102" s="75"/>
    </row>
    <row r="103" spans="1:2" x14ac:dyDescent="0.25">
      <c r="A103" s="75"/>
      <c r="B103" s="75"/>
    </row>
    <row r="104" spans="1:2" x14ac:dyDescent="0.25">
      <c r="A104" s="75"/>
      <c r="B104" s="75"/>
    </row>
    <row r="105" spans="1:2" x14ac:dyDescent="0.25">
      <c r="A105" s="75"/>
      <c r="B105" s="75"/>
    </row>
    <row r="106" spans="1:2" x14ac:dyDescent="0.25">
      <c r="A106" s="75"/>
      <c r="B106" s="75"/>
    </row>
    <row r="107" spans="1:2" x14ac:dyDescent="0.25">
      <c r="A107" s="75"/>
      <c r="B107" s="75"/>
    </row>
    <row r="108" spans="1:2" x14ac:dyDescent="0.25">
      <c r="A108" s="75"/>
      <c r="B108" s="75"/>
    </row>
    <row r="109" spans="1:2" x14ac:dyDescent="0.25">
      <c r="A109" s="75"/>
      <c r="B109" s="75"/>
    </row>
    <row r="110" spans="1:2" x14ac:dyDescent="0.25">
      <c r="A110" s="75"/>
      <c r="B110" s="75"/>
    </row>
    <row r="111" spans="1:2" x14ac:dyDescent="0.25">
      <c r="A111" s="75"/>
      <c r="B111" s="75"/>
    </row>
    <row r="112" spans="1:2" x14ac:dyDescent="0.25">
      <c r="A112" s="75"/>
      <c r="B112" s="75"/>
    </row>
    <row r="113" spans="1:4" x14ac:dyDescent="0.25">
      <c r="A113" s="75"/>
      <c r="B113" s="75"/>
    </row>
    <row r="114" spans="1:4" x14ac:dyDescent="0.25">
      <c r="A114" s="75"/>
      <c r="B114" s="75"/>
    </row>
    <row r="115" spans="1:4" x14ac:dyDescent="0.25">
      <c r="A115" s="75"/>
      <c r="B115" s="75"/>
    </row>
    <row r="116" spans="1:4" x14ac:dyDescent="0.25">
      <c r="A116" s="75"/>
      <c r="B116" s="75"/>
    </row>
    <row r="117" spans="1:4" x14ac:dyDescent="0.25">
      <c r="A117" s="75"/>
      <c r="B117" s="75"/>
    </row>
    <row r="118" spans="1:4" x14ac:dyDescent="0.25">
      <c r="A118" s="75"/>
      <c r="B118" s="75"/>
    </row>
    <row r="119" spans="1:4" x14ac:dyDescent="0.25">
      <c r="A119" s="75"/>
      <c r="B119" s="75"/>
    </row>
    <row r="120" spans="1:4" x14ac:dyDescent="0.25">
      <c r="A120" s="75"/>
      <c r="B120" s="75"/>
    </row>
    <row r="121" spans="1:4" x14ac:dyDescent="0.25">
      <c r="A121" s="75"/>
      <c r="B121" s="75"/>
    </row>
    <row r="122" spans="1:4" x14ac:dyDescent="0.25">
      <c r="A122" s="75"/>
      <c r="B122" s="75"/>
    </row>
    <row r="123" spans="1:4" x14ac:dyDescent="0.25">
      <c r="A123" s="75"/>
      <c r="B123" s="75"/>
    </row>
    <row r="124" spans="1:4" x14ac:dyDescent="0.25">
      <c r="A124" s="75"/>
      <c r="B124" s="75"/>
    </row>
    <row r="125" spans="1:4" x14ac:dyDescent="0.25">
      <c r="A125" s="75"/>
      <c r="B125" s="75"/>
    </row>
    <row r="126" spans="1:4" x14ac:dyDescent="0.25">
      <c r="A126" s="75"/>
      <c r="B126" s="75"/>
      <c r="C126" s="75"/>
      <c r="D126" s="76"/>
    </row>
    <row r="127" spans="1:4" x14ac:dyDescent="0.25">
      <c r="A127" s="75"/>
      <c r="B127" s="75"/>
      <c r="C127" s="75"/>
      <c r="D127" s="76"/>
    </row>
    <row r="128" spans="1:4" x14ac:dyDescent="0.25">
      <c r="A128" s="75"/>
      <c r="B128" s="75"/>
      <c r="C128" s="75"/>
      <c r="D128" s="76"/>
    </row>
    <row r="129" spans="1:4" x14ac:dyDescent="0.25">
      <c r="A129" s="75"/>
      <c r="B129" s="75"/>
      <c r="C129" s="75"/>
      <c r="D129" s="76"/>
    </row>
    <row r="130" spans="1:4" x14ac:dyDescent="0.25">
      <c r="A130" s="75"/>
      <c r="B130" s="75"/>
      <c r="C130" s="75"/>
      <c r="D130" s="76"/>
    </row>
    <row r="131" spans="1:4" x14ac:dyDescent="0.25">
      <c r="A131" s="75"/>
      <c r="B131" s="75"/>
      <c r="C131" s="75"/>
      <c r="D131" s="76"/>
    </row>
    <row r="132" spans="1:4" x14ac:dyDescent="0.25">
      <c r="A132" s="75"/>
      <c r="B132" s="75"/>
      <c r="C132" s="75"/>
      <c r="D132" s="76"/>
    </row>
    <row r="133" spans="1:4" x14ac:dyDescent="0.25">
      <c r="A133" s="75"/>
      <c r="B133" s="75"/>
      <c r="C133" s="75"/>
      <c r="D133" s="76"/>
    </row>
    <row r="134" spans="1:4" x14ac:dyDescent="0.25">
      <c r="A134" s="75"/>
      <c r="B134" s="75"/>
      <c r="C134" s="75"/>
      <c r="D134" s="76"/>
    </row>
    <row r="135" spans="1:4" x14ac:dyDescent="0.25">
      <c r="A135" s="75"/>
      <c r="B135" s="75"/>
      <c r="C135" s="75"/>
      <c r="D135" s="76"/>
    </row>
    <row r="136" spans="1:4" x14ac:dyDescent="0.25">
      <c r="A136" s="75"/>
      <c r="B136" s="75"/>
      <c r="C136" s="75"/>
      <c r="D136" s="76"/>
    </row>
    <row r="137" spans="1:4" x14ac:dyDescent="0.25">
      <c r="A137" s="75"/>
      <c r="B137" s="75"/>
      <c r="C137" s="75"/>
      <c r="D137" s="76"/>
    </row>
    <row r="138" spans="1:4" x14ac:dyDescent="0.25">
      <c r="A138" s="75"/>
      <c r="B138" s="75"/>
      <c r="C138" s="75"/>
      <c r="D138" s="76"/>
    </row>
    <row r="139" spans="1:4" x14ac:dyDescent="0.25">
      <c r="A139" s="75"/>
      <c r="B139" s="75"/>
      <c r="C139" s="75"/>
      <c r="D139" s="76"/>
    </row>
    <row r="140" spans="1:4" x14ac:dyDescent="0.25">
      <c r="A140" s="75"/>
      <c r="B140" s="75"/>
      <c r="C140" s="75"/>
      <c r="D140" s="76"/>
    </row>
    <row r="141" spans="1:4" x14ac:dyDescent="0.25">
      <c r="A141" s="75"/>
      <c r="B141" s="75"/>
      <c r="C141" s="75"/>
      <c r="D141" s="76"/>
    </row>
    <row r="142" spans="1:4" x14ac:dyDescent="0.25">
      <c r="A142" s="75"/>
      <c r="B142" s="75"/>
      <c r="C142" s="75"/>
      <c r="D142" s="76"/>
    </row>
    <row r="143" spans="1:4" x14ac:dyDescent="0.25">
      <c r="A143" s="75"/>
      <c r="B143" s="75"/>
      <c r="C143" s="75"/>
      <c r="D143" s="76"/>
    </row>
    <row r="144" spans="1:4" x14ac:dyDescent="0.25">
      <c r="A144" s="75"/>
      <c r="B144" s="75"/>
      <c r="C144" s="75"/>
      <c r="D144" s="76"/>
    </row>
    <row r="145" spans="1:4" x14ac:dyDescent="0.25">
      <c r="A145" s="75"/>
      <c r="B145" s="75"/>
      <c r="C145" s="75"/>
      <c r="D145" s="76"/>
    </row>
    <row r="146" spans="1:4" x14ac:dyDescent="0.25">
      <c r="A146" s="75"/>
      <c r="B146" s="75"/>
      <c r="C146" s="75"/>
      <c r="D146" s="76"/>
    </row>
    <row r="147" spans="1:4" x14ac:dyDescent="0.25">
      <c r="A147" s="75"/>
      <c r="B147" s="75"/>
      <c r="C147" s="75"/>
      <c r="D147" s="76"/>
    </row>
    <row r="148" spans="1:4" x14ac:dyDescent="0.25">
      <c r="A148" s="75"/>
      <c r="B148" s="75"/>
      <c r="C148" s="75"/>
      <c r="D148" s="76"/>
    </row>
    <row r="149" spans="1:4" x14ac:dyDescent="0.25">
      <c r="A149" s="75"/>
      <c r="B149" s="75"/>
      <c r="C149" s="75"/>
      <c r="D149" s="76"/>
    </row>
    <row r="150" spans="1:4" x14ac:dyDescent="0.25">
      <c r="A150" s="75"/>
      <c r="B150" s="75"/>
      <c r="C150" s="75"/>
      <c r="D150" s="76"/>
    </row>
    <row r="151" spans="1:4" x14ac:dyDescent="0.25">
      <c r="A151" s="75"/>
      <c r="B151" s="75"/>
      <c r="C151" s="75"/>
      <c r="D151" s="76"/>
    </row>
    <row r="152" spans="1:4" x14ac:dyDescent="0.25">
      <c r="A152" s="75"/>
      <c r="B152" s="75"/>
      <c r="C152" s="75"/>
      <c r="D152" s="76"/>
    </row>
    <row r="153" spans="1:4" x14ac:dyDescent="0.25">
      <c r="A153" s="75"/>
      <c r="B153" s="75"/>
      <c r="C153" s="75"/>
      <c r="D153" s="76"/>
    </row>
    <row r="154" spans="1:4" x14ac:dyDescent="0.25">
      <c r="A154" s="75"/>
      <c r="B154" s="75"/>
      <c r="C154" s="75"/>
      <c r="D154" s="76"/>
    </row>
    <row r="155" spans="1:4" x14ac:dyDescent="0.25">
      <c r="A155" s="75"/>
      <c r="B155" s="75"/>
      <c r="C155" s="75"/>
      <c r="D155" s="76"/>
    </row>
    <row r="156" spans="1:4" x14ac:dyDescent="0.25">
      <c r="A156" s="75"/>
      <c r="B156" s="75"/>
      <c r="C156" s="75"/>
      <c r="D156" s="76"/>
    </row>
    <row r="157" spans="1:4" x14ac:dyDescent="0.25">
      <c r="A157" s="75"/>
      <c r="B157" s="75"/>
      <c r="C157" s="75"/>
      <c r="D157" s="76"/>
    </row>
    <row r="158" spans="1:4" x14ac:dyDescent="0.25">
      <c r="A158" s="75"/>
      <c r="B158" s="75"/>
      <c r="C158" s="75"/>
      <c r="D158" s="76"/>
    </row>
    <row r="159" spans="1:4" x14ac:dyDescent="0.25">
      <c r="A159" s="75"/>
      <c r="B159" s="75"/>
      <c r="C159" s="75"/>
      <c r="D159" s="76"/>
    </row>
    <row r="160" spans="1:4" x14ac:dyDescent="0.25">
      <c r="A160" s="75"/>
      <c r="B160" s="75"/>
      <c r="C160" s="75"/>
      <c r="D160" s="76"/>
    </row>
    <row r="161" spans="1:4" x14ac:dyDescent="0.25">
      <c r="A161" s="75"/>
      <c r="B161" s="75"/>
      <c r="C161" s="75"/>
      <c r="D161" s="76"/>
    </row>
    <row r="162" spans="1:4" x14ac:dyDescent="0.25">
      <c r="A162" s="75"/>
      <c r="B162" s="75"/>
      <c r="C162" s="75"/>
      <c r="D162" s="76"/>
    </row>
    <row r="163" spans="1:4" x14ac:dyDescent="0.25">
      <c r="A163" s="75"/>
      <c r="B163" s="75"/>
      <c r="C163" s="75"/>
      <c r="D163" s="76"/>
    </row>
    <row r="164" spans="1:4" x14ac:dyDescent="0.25">
      <c r="A164" s="75"/>
      <c r="B164" s="75"/>
      <c r="C164" s="75"/>
      <c r="D164" s="76"/>
    </row>
    <row r="165" spans="1:4" x14ac:dyDescent="0.25">
      <c r="A165" s="75"/>
      <c r="B165" s="75"/>
      <c r="C165" s="75"/>
      <c r="D165" s="76"/>
    </row>
    <row r="166" spans="1:4" x14ac:dyDescent="0.25">
      <c r="A166" s="75"/>
      <c r="B166" s="75"/>
      <c r="C166" s="75"/>
      <c r="D166" s="76"/>
    </row>
    <row r="167" spans="1:4" x14ac:dyDescent="0.25">
      <c r="A167" s="75"/>
      <c r="B167" s="75"/>
      <c r="C167" s="75"/>
      <c r="D167" s="76"/>
    </row>
    <row r="168" spans="1:4" x14ac:dyDescent="0.25">
      <c r="A168" s="75"/>
      <c r="B168" s="75"/>
      <c r="C168" s="75"/>
      <c r="D168" s="76"/>
    </row>
    <row r="169" spans="1:4" x14ac:dyDescent="0.25">
      <c r="A169" s="75"/>
      <c r="B169" s="75"/>
      <c r="C169" s="75"/>
      <c r="D169" s="76"/>
    </row>
    <row r="170" spans="1:4" x14ac:dyDescent="0.25">
      <c r="A170" s="75"/>
      <c r="B170" s="75"/>
      <c r="C170" s="75"/>
      <c r="D170" s="76"/>
    </row>
    <row r="171" spans="1:4" x14ac:dyDescent="0.25">
      <c r="A171" s="75"/>
      <c r="B171" s="75"/>
      <c r="C171" s="75"/>
      <c r="D171" s="76"/>
    </row>
    <row r="172" spans="1:4" x14ac:dyDescent="0.25">
      <c r="A172" s="75"/>
      <c r="B172" s="75"/>
      <c r="C172" s="75"/>
      <c r="D172" s="76"/>
    </row>
    <row r="173" spans="1:4" x14ac:dyDescent="0.25">
      <c r="A173" s="75"/>
      <c r="B173" s="75"/>
      <c r="C173" s="75"/>
      <c r="D173" s="76"/>
    </row>
    <row r="174" spans="1:4" x14ac:dyDescent="0.25">
      <c r="A174" s="75"/>
      <c r="B174" s="75"/>
      <c r="C174" s="75"/>
      <c r="D174" s="76"/>
    </row>
    <row r="175" spans="1:4" x14ac:dyDescent="0.25">
      <c r="A175" s="75"/>
      <c r="B175" s="75"/>
      <c r="C175" s="75"/>
      <c r="D175" s="76"/>
    </row>
    <row r="176" spans="1:4" x14ac:dyDescent="0.25">
      <c r="A176" s="75"/>
      <c r="B176" s="75"/>
      <c r="C176" s="75"/>
      <c r="D176" s="76"/>
    </row>
    <row r="177" spans="1:4" x14ac:dyDescent="0.25">
      <c r="A177" s="75"/>
      <c r="B177" s="75"/>
      <c r="C177" s="75"/>
      <c r="D177" s="76"/>
    </row>
    <row r="178" spans="1:4" x14ac:dyDescent="0.25">
      <c r="A178" s="75"/>
      <c r="B178" s="75"/>
      <c r="C178" s="75"/>
      <c r="D178" s="76"/>
    </row>
    <row r="179" spans="1:4" x14ac:dyDescent="0.25">
      <c r="A179" s="75"/>
      <c r="B179" s="75"/>
      <c r="C179" s="75"/>
      <c r="D179" s="76"/>
    </row>
    <row r="180" spans="1:4" x14ac:dyDescent="0.25">
      <c r="A180" s="75"/>
      <c r="B180" s="75"/>
      <c r="C180" s="75"/>
      <c r="D180" s="76"/>
    </row>
    <row r="181" spans="1:4" x14ac:dyDescent="0.25">
      <c r="A181" s="75"/>
      <c r="B181" s="75"/>
      <c r="C181" s="75"/>
      <c r="D181" s="76"/>
    </row>
    <row r="182" spans="1:4" x14ac:dyDescent="0.25">
      <c r="A182" s="75"/>
      <c r="B182" s="75"/>
      <c r="C182" s="75"/>
      <c r="D182" s="76"/>
    </row>
    <row r="183" spans="1:4" x14ac:dyDescent="0.25">
      <c r="A183" s="75"/>
      <c r="B183" s="75"/>
      <c r="C183" s="75"/>
      <c r="D183" s="76"/>
    </row>
    <row r="184" spans="1:4" x14ac:dyDescent="0.25">
      <c r="A184" s="75"/>
      <c r="B184" s="75"/>
      <c r="C184" s="75"/>
      <c r="D184" s="76"/>
    </row>
    <row r="185" spans="1:4" x14ac:dyDescent="0.25">
      <c r="A185" s="75"/>
      <c r="B185" s="75"/>
      <c r="C185" s="75"/>
      <c r="D185" s="76"/>
    </row>
    <row r="186" spans="1:4" x14ac:dyDescent="0.25">
      <c r="A186" s="75"/>
      <c r="B186" s="75"/>
      <c r="C186" s="75"/>
      <c r="D186" s="76"/>
    </row>
    <row r="187" spans="1:4" x14ac:dyDescent="0.25">
      <c r="A187" s="75"/>
      <c r="B187" s="75"/>
      <c r="C187" s="75"/>
      <c r="D187" s="76"/>
    </row>
    <row r="188" spans="1:4" x14ac:dyDescent="0.25">
      <c r="A188" s="75"/>
      <c r="B188" s="75"/>
      <c r="C188" s="75"/>
      <c r="D188" s="76"/>
    </row>
    <row r="189" spans="1:4" x14ac:dyDescent="0.25">
      <c r="A189" s="75"/>
      <c r="B189" s="75"/>
      <c r="C189" s="75"/>
      <c r="D189" s="76"/>
    </row>
    <row r="190" spans="1:4" x14ac:dyDescent="0.25">
      <c r="A190" s="75"/>
      <c r="B190" s="75"/>
      <c r="C190" s="75"/>
      <c r="D190" s="76"/>
    </row>
    <row r="191" spans="1:4" x14ac:dyDescent="0.25">
      <c r="A191" s="75"/>
      <c r="B191" s="75"/>
      <c r="C191" s="75"/>
      <c r="D191" s="76"/>
    </row>
    <row r="192" spans="1:4" x14ac:dyDescent="0.25">
      <c r="A192" s="75"/>
      <c r="B192" s="75"/>
      <c r="C192" s="75"/>
      <c r="D192" s="76"/>
    </row>
    <row r="193" spans="1:4" x14ac:dyDescent="0.25">
      <c r="A193" s="75"/>
      <c r="B193" s="75"/>
      <c r="C193" s="75"/>
      <c r="D193" s="76"/>
    </row>
    <row r="194" spans="1:4" x14ac:dyDescent="0.25">
      <c r="A194" s="75"/>
      <c r="B194" s="75"/>
      <c r="C194" s="75"/>
      <c r="D194" s="76"/>
    </row>
    <row r="195" spans="1:4" x14ac:dyDescent="0.25">
      <c r="A195" s="75"/>
      <c r="B195" s="75"/>
      <c r="C195" s="75"/>
      <c r="D195" s="76"/>
    </row>
    <row r="196" spans="1:4" x14ac:dyDescent="0.25">
      <c r="A196" s="75"/>
      <c r="B196" s="75"/>
      <c r="C196" s="75"/>
      <c r="D196" s="76"/>
    </row>
    <row r="197" spans="1:4" x14ac:dyDescent="0.25">
      <c r="A197" s="75"/>
      <c r="B197" s="75"/>
      <c r="C197" s="75"/>
      <c r="D197" s="76"/>
    </row>
    <row r="198" spans="1:4" x14ac:dyDescent="0.25">
      <c r="A198" s="75"/>
      <c r="B198" s="75"/>
      <c r="C198" s="75"/>
      <c r="D198" s="76"/>
    </row>
    <row r="199" spans="1:4" x14ac:dyDescent="0.25">
      <c r="A199" s="75"/>
      <c r="B199" s="75"/>
      <c r="C199" s="75"/>
      <c r="D199" s="76"/>
    </row>
    <row r="200" spans="1:4" x14ac:dyDescent="0.25">
      <c r="A200" s="75"/>
      <c r="B200" s="75"/>
      <c r="C200" s="75"/>
      <c r="D200" s="76"/>
    </row>
    <row r="201" spans="1:4" x14ac:dyDescent="0.25">
      <c r="A201" s="75"/>
      <c r="B201" s="75"/>
      <c r="C201" s="75"/>
      <c r="D201" s="76"/>
    </row>
    <row r="202" spans="1:4" x14ac:dyDescent="0.25">
      <c r="A202" s="75"/>
      <c r="B202" s="75"/>
      <c r="C202" s="75"/>
      <c r="D202" s="76"/>
    </row>
    <row r="203" spans="1:4" x14ac:dyDescent="0.25">
      <c r="A203" s="75"/>
      <c r="B203" s="75"/>
      <c r="C203" s="75"/>
      <c r="D203" s="76"/>
    </row>
    <row r="204" spans="1:4" x14ac:dyDescent="0.25">
      <c r="A204" s="75"/>
      <c r="B204" s="75"/>
      <c r="C204" s="75"/>
      <c r="D204" s="76"/>
    </row>
    <row r="205" spans="1:4" x14ac:dyDescent="0.25">
      <c r="A205" s="75"/>
      <c r="B205" s="75"/>
      <c r="C205" s="75"/>
      <c r="D205" s="76"/>
    </row>
    <row r="206" spans="1:4" x14ac:dyDescent="0.25">
      <c r="A206" s="75"/>
      <c r="B206" s="75"/>
      <c r="C206" s="75"/>
      <c r="D206" s="76"/>
    </row>
    <row r="207" spans="1:4" x14ac:dyDescent="0.25">
      <c r="A207" s="75"/>
      <c r="B207" s="75"/>
      <c r="C207" s="75"/>
      <c r="D207" s="76"/>
    </row>
    <row r="208" spans="1:4" x14ac:dyDescent="0.25">
      <c r="A208" s="75"/>
      <c r="B208" s="75"/>
      <c r="C208" s="75"/>
      <c r="D208" s="76"/>
    </row>
    <row r="209" spans="1:4" x14ac:dyDescent="0.25">
      <c r="A209" s="75"/>
      <c r="B209" s="75"/>
      <c r="C209" s="75"/>
      <c r="D209" s="76"/>
    </row>
    <row r="210" spans="1:4" x14ac:dyDescent="0.25">
      <c r="A210" s="75"/>
      <c r="B210" s="75"/>
      <c r="C210" s="75"/>
      <c r="D210" s="76"/>
    </row>
    <row r="211" spans="1:4" x14ac:dyDescent="0.25">
      <c r="A211" s="75"/>
      <c r="B211" s="75"/>
      <c r="C211" s="75"/>
      <c r="D211" s="76"/>
    </row>
    <row r="212" spans="1:4" x14ac:dyDescent="0.25">
      <c r="A212" s="75"/>
      <c r="B212" s="75"/>
      <c r="C212" s="75"/>
      <c r="D212" s="76"/>
    </row>
    <row r="213" spans="1:4" x14ac:dyDescent="0.25">
      <c r="A213" s="75"/>
      <c r="B213" s="75"/>
      <c r="C213" s="75"/>
      <c r="D213" s="76"/>
    </row>
    <row r="214" spans="1:4" x14ac:dyDescent="0.25">
      <c r="A214" s="75"/>
      <c r="B214" s="75"/>
      <c r="C214" s="75"/>
      <c r="D214" s="76"/>
    </row>
    <row r="215" spans="1:4" x14ac:dyDescent="0.25">
      <c r="A215" s="75"/>
      <c r="B215" s="75"/>
      <c r="C215" s="75"/>
      <c r="D215" s="76"/>
    </row>
    <row r="216" spans="1:4" x14ac:dyDescent="0.25">
      <c r="A216" s="75"/>
      <c r="B216" s="75"/>
      <c r="C216" s="75"/>
      <c r="D216" s="76"/>
    </row>
    <row r="217" spans="1:4" x14ac:dyDescent="0.25">
      <c r="A217" s="75"/>
      <c r="B217" s="75"/>
      <c r="C217" s="75"/>
      <c r="D217" s="76"/>
    </row>
    <row r="218" spans="1:4" x14ac:dyDescent="0.25">
      <c r="A218" s="75"/>
      <c r="B218" s="75"/>
      <c r="C218" s="75"/>
      <c r="D218" s="76"/>
    </row>
    <row r="219" spans="1:4" x14ac:dyDescent="0.25">
      <c r="A219" s="75"/>
      <c r="B219" s="75"/>
      <c r="C219" s="75"/>
      <c r="D219" s="76"/>
    </row>
    <row r="220" spans="1:4" x14ac:dyDescent="0.25">
      <c r="A220" s="75"/>
      <c r="B220" s="75"/>
      <c r="C220" s="75"/>
      <c r="D220" s="76"/>
    </row>
    <row r="221" spans="1:4" x14ac:dyDescent="0.25">
      <c r="A221" s="75"/>
      <c r="B221" s="75"/>
      <c r="C221" s="75"/>
      <c r="D221" s="76"/>
    </row>
    <row r="222" spans="1:4" x14ac:dyDescent="0.25">
      <c r="A222" s="75"/>
      <c r="B222" s="75"/>
      <c r="C222" s="75"/>
      <c r="D222" s="76"/>
    </row>
    <row r="223" spans="1:4" x14ac:dyDescent="0.25">
      <c r="A223" s="75"/>
      <c r="B223" s="75"/>
      <c r="C223" s="75"/>
      <c r="D223" s="76"/>
    </row>
    <row r="224" spans="1:4" x14ac:dyDescent="0.25">
      <c r="A224" s="75"/>
      <c r="B224" s="75"/>
      <c r="C224" s="75"/>
      <c r="D224" s="76"/>
    </row>
    <row r="225" spans="1:4" x14ac:dyDescent="0.25">
      <c r="A225" s="75"/>
      <c r="B225" s="75"/>
      <c r="C225" s="75"/>
      <c r="D225" s="76"/>
    </row>
    <row r="226" spans="1:4" x14ac:dyDescent="0.25">
      <c r="A226" s="75"/>
      <c r="B226" s="75"/>
      <c r="C226" s="75"/>
      <c r="D226" s="76"/>
    </row>
    <row r="227" spans="1:4" x14ac:dyDescent="0.25">
      <c r="A227" s="75"/>
      <c r="B227" s="75"/>
      <c r="C227" s="75"/>
      <c r="D227" s="76"/>
    </row>
    <row r="228" spans="1:4" x14ac:dyDescent="0.25">
      <c r="A228" s="75"/>
      <c r="B228" s="75"/>
      <c r="C228" s="75"/>
      <c r="D228" s="76"/>
    </row>
    <row r="229" spans="1:4" x14ac:dyDescent="0.25">
      <c r="A229" s="75"/>
      <c r="B229" s="75"/>
      <c r="C229" s="75"/>
      <c r="D229" s="76"/>
    </row>
    <row r="230" spans="1:4" x14ac:dyDescent="0.25">
      <c r="A230" s="75"/>
      <c r="B230" s="75"/>
      <c r="C230" s="75"/>
      <c r="D230" s="76"/>
    </row>
    <row r="231" spans="1:4" x14ac:dyDescent="0.25">
      <c r="A231" s="75"/>
      <c r="B231" s="75"/>
      <c r="C231" s="75"/>
      <c r="D231" s="76"/>
    </row>
    <row r="232" spans="1:4" x14ac:dyDescent="0.25">
      <c r="A232" s="75"/>
      <c r="B232" s="75"/>
      <c r="C232" s="75"/>
      <c r="D232" s="76"/>
    </row>
    <row r="233" spans="1:4" x14ac:dyDescent="0.25">
      <c r="A233" s="75"/>
      <c r="B233" s="75"/>
      <c r="C233" s="75"/>
      <c r="D233" s="76"/>
    </row>
    <row r="234" spans="1:4" x14ac:dyDescent="0.25">
      <c r="A234" s="75"/>
      <c r="B234" s="75"/>
      <c r="C234" s="75"/>
      <c r="D234" s="76"/>
    </row>
    <row r="235" spans="1:4" x14ac:dyDescent="0.25">
      <c r="A235" s="75"/>
      <c r="B235" s="75"/>
      <c r="C235" s="75"/>
      <c r="D235" s="76"/>
    </row>
    <row r="236" spans="1:4" x14ac:dyDescent="0.25">
      <c r="A236" s="75"/>
      <c r="B236" s="75"/>
      <c r="C236" s="75"/>
      <c r="D236" s="76"/>
    </row>
    <row r="237" spans="1:4" x14ac:dyDescent="0.25">
      <c r="A237" s="75"/>
      <c r="B237" s="75"/>
      <c r="C237" s="75"/>
      <c r="D237" s="76"/>
    </row>
    <row r="238" spans="1:4" x14ac:dyDescent="0.25">
      <c r="A238" s="75"/>
      <c r="B238" s="75"/>
      <c r="C238" s="75"/>
      <c r="D238" s="76"/>
    </row>
    <row r="239" spans="1:4" x14ac:dyDescent="0.25">
      <c r="A239" s="75"/>
      <c r="B239" s="75"/>
      <c r="C239" s="75"/>
      <c r="D239" s="76"/>
    </row>
    <row r="240" spans="1:4" x14ac:dyDescent="0.25">
      <c r="A240" s="75"/>
      <c r="B240" s="75"/>
      <c r="C240" s="75"/>
      <c r="D240" s="76"/>
    </row>
    <row r="241" spans="1:4" x14ac:dyDescent="0.25">
      <c r="A241" s="75"/>
      <c r="B241" s="75"/>
      <c r="C241" s="75"/>
      <c r="D241" s="76"/>
    </row>
    <row r="242" spans="1:4" x14ac:dyDescent="0.25">
      <c r="A242" s="75"/>
      <c r="B242" s="75"/>
      <c r="C242" s="75"/>
      <c r="D242" s="76"/>
    </row>
    <row r="243" spans="1:4" x14ac:dyDescent="0.25">
      <c r="A243" s="75"/>
      <c r="B243" s="75"/>
      <c r="C243" s="75"/>
      <c r="D243" s="76"/>
    </row>
    <row r="244" spans="1:4" x14ac:dyDescent="0.25">
      <c r="A244" s="75"/>
      <c r="B244" s="75"/>
      <c r="C244" s="75"/>
      <c r="D244" s="76"/>
    </row>
    <row r="245" spans="1:4" x14ac:dyDescent="0.25">
      <c r="A245" s="75"/>
      <c r="B245" s="75"/>
      <c r="C245" s="75"/>
      <c r="D245" s="76"/>
    </row>
    <row r="246" spans="1:4" x14ac:dyDescent="0.25">
      <c r="A246" s="75"/>
      <c r="B246" s="75"/>
      <c r="C246" s="75"/>
      <c r="D246" s="76"/>
    </row>
    <row r="247" spans="1:4" x14ac:dyDescent="0.25">
      <c r="A247" s="75"/>
      <c r="B247" s="75"/>
      <c r="C247" s="75"/>
      <c r="D247" s="76"/>
    </row>
    <row r="248" spans="1:4" x14ac:dyDescent="0.25">
      <c r="A248" s="75"/>
      <c r="B248" s="75"/>
      <c r="C248" s="75"/>
      <c r="D248" s="76"/>
    </row>
    <row r="249" spans="1:4" x14ac:dyDescent="0.25">
      <c r="A249" s="75"/>
      <c r="B249" s="75"/>
      <c r="C249" s="75"/>
      <c r="D249" s="76"/>
    </row>
    <row r="250" spans="1:4" x14ac:dyDescent="0.25">
      <c r="A250" s="75"/>
      <c r="B250" s="75"/>
      <c r="C250" s="75"/>
      <c r="D250" s="76"/>
    </row>
    <row r="251" spans="1:4" x14ac:dyDescent="0.25">
      <c r="A251" s="75"/>
      <c r="B251" s="75"/>
      <c r="C251" s="75"/>
      <c r="D251" s="76"/>
    </row>
    <row r="252" spans="1:4" x14ac:dyDescent="0.25">
      <c r="A252" s="75"/>
      <c r="B252" s="75"/>
      <c r="C252" s="75"/>
      <c r="D252" s="76"/>
    </row>
    <row r="253" spans="1:4" x14ac:dyDescent="0.25">
      <c r="A253" s="75"/>
      <c r="B253" s="75"/>
      <c r="C253" s="75"/>
      <c r="D253" s="76"/>
    </row>
    <row r="254" spans="1:4" x14ac:dyDescent="0.25">
      <c r="A254" s="75"/>
      <c r="B254" s="75"/>
      <c r="C254" s="75"/>
      <c r="D254" s="76"/>
    </row>
    <row r="255" spans="1:4" x14ac:dyDescent="0.25">
      <c r="A255" s="75"/>
      <c r="B255" s="75"/>
      <c r="C255" s="75"/>
      <c r="D255" s="76"/>
    </row>
    <row r="256" spans="1:4" x14ac:dyDescent="0.25">
      <c r="A256" s="75"/>
      <c r="B256" s="75"/>
      <c r="C256" s="75"/>
      <c r="D256" s="76"/>
    </row>
    <row r="257" spans="1:4" x14ac:dyDescent="0.25">
      <c r="A257" s="75"/>
      <c r="B257" s="75"/>
      <c r="C257" s="75"/>
      <c r="D257" s="76"/>
    </row>
    <row r="258" spans="1:4" x14ac:dyDescent="0.25">
      <c r="A258" s="75"/>
      <c r="B258" s="75"/>
      <c r="C258" s="75"/>
      <c r="D258" s="76"/>
    </row>
    <row r="259" spans="1:4" x14ac:dyDescent="0.25">
      <c r="A259" s="75"/>
      <c r="B259" s="75"/>
      <c r="C259" s="75"/>
      <c r="D259" s="76"/>
    </row>
    <row r="260" spans="1:4" x14ac:dyDescent="0.25">
      <c r="A260" s="75"/>
      <c r="B260" s="75"/>
      <c r="C260" s="75"/>
      <c r="D260" s="76"/>
    </row>
    <row r="261" spans="1:4" x14ac:dyDescent="0.25">
      <c r="A261" s="75"/>
      <c r="B261" s="75"/>
      <c r="C261" s="75"/>
      <c r="D261" s="76"/>
    </row>
    <row r="262" spans="1:4" x14ac:dyDescent="0.25">
      <c r="A262" s="75"/>
      <c r="B262" s="75"/>
      <c r="C262" s="75"/>
      <c r="D262" s="76"/>
    </row>
    <row r="263" spans="1:4" x14ac:dyDescent="0.25">
      <c r="A263" s="75"/>
      <c r="B263" s="75"/>
      <c r="C263" s="75"/>
      <c r="D263" s="76"/>
    </row>
    <row r="264" spans="1:4" x14ac:dyDescent="0.25">
      <c r="A264" s="75"/>
      <c r="B264" s="75"/>
      <c r="C264" s="75"/>
      <c r="D264" s="76"/>
    </row>
    <row r="265" spans="1:4" x14ac:dyDescent="0.25">
      <c r="A265" s="75"/>
      <c r="B265" s="75"/>
      <c r="C265" s="75"/>
      <c r="D265" s="76"/>
    </row>
    <row r="266" spans="1:4" x14ac:dyDescent="0.25">
      <c r="A266" s="75"/>
      <c r="B266" s="75"/>
      <c r="C266" s="75"/>
      <c r="D266" s="76"/>
    </row>
    <row r="267" spans="1:4" x14ac:dyDescent="0.25">
      <c r="A267" s="75"/>
      <c r="B267" s="75"/>
      <c r="C267" s="75"/>
      <c r="D267" s="76"/>
    </row>
    <row r="268" spans="1:4" x14ac:dyDescent="0.25">
      <c r="A268" s="75"/>
      <c r="B268" s="75"/>
      <c r="C268" s="75"/>
      <c r="D268" s="76"/>
    </row>
    <row r="269" spans="1:4" x14ac:dyDescent="0.25">
      <c r="A269" s="75"/>
      <c r="B269" s="75"/>
      <c r="C269" s="75"/>
      <c r="D269" s="76"/>
    </row>
    <row r="270" spans="1:4" x14ac:dyDescent="0.25">
      <c r="A270" s="75"/>
      <c r="B270" s="75"/>
      <c r="C270" s="75"/>
      <c r="D270" s="76"/>
    </row>
    <row r="271" spans="1:4" x14ac:dyDescent="0.25">
      <c r="A271" s="75"/>
      <c r="B271" s="75"/>
      <c r="C271" s="75"/>
      <c r="D271" s="76"/>
    </row>
    <row r="272" spans="1:4" x14ac:dyDescent="0.25">
      <c r="A272" s="75"/>
      <c r="B272" s="75"/>
      <c r="C272" s="75"/>
      <c r="D272" s="76"/>
    </row>
    <row r="273" spans="1:4" x14ac:dyDescent="0.25">
      <c r="A273" s="75"/>
      <c r="B273" s="75"/>
      <c r="C273" s="75"/>
      <c r="D273" s="76"/>
    </row>
    <row r="274" spans="1:4" x14ac:dyDescent="0.25">
      <c r="A274" s="75"/>
      <c r="B274" s="75"/>
      <c r="C274" s="75"/>
      <c r="D274" s="76"/>
    </row>
    <row r="275" spans="1:4" x14ac:dyDescent="0.25">
      <c r="A275" s="75"/>
      <c r="B275" s="75"/>
      <c r="C275" s="75"/>
      <c r="D275" s="76"/>
    </row>
    <row r="276" spans="1:4" x14ac:dyDescent="0.25">
      <c r="A276" s="75"/>
      <c r="B276" s="75"/>
      <c r="C276" s="75"/>
      <c r="D276" s="76"/>
    </row>
    <row r="277" spans="1:4" x14ac:dyDescent="0.25">
      <c r="A277" s="75"/>
      <c r="B277" s="75"/>
      <c r="C277" s="75"/>
      <c r="D277" s="76"/>
    </row>
    <row r="278" spans="1:4" x14ac:dyDescent="0.25">
      <c r="A278" s="75"/>
      <c r="B278" s="75"/>
      <c r="C278" s="75"/>
      <c r="D278" s="76"/>
    </row>
    <row r="279" spans="1:4" x14ac:dyDescent="0.25">
      <c r="A279" s="75"/>
      <c r="B279" s="75"/>
      <c r="C279" s="75"/>
      <c r="D279" s="76"/>
    </row>
    <row r="280" spans="1:4" x14ac:dyDescent="0.25">
      <c r="A280" s="75"/>
      <c r="B280" s="75"/>
      <c r="C280" s="75"/>
      <c r="D280" s="76"/>
    </row>
    <row r="281" spans="1:4" x14ac:dyDescent="0.25">
      <c r="A281" s="75"/>
      <c r="B281" s="75"/>
      <c r="C281" s="75"/>
      <c r="D281" s="76"/>
    </row>
    <row r="282" spans="1:4" x14ac:dyDescent="0.25">
      <c r="A282" s="75"/>
      <c r="B282" s="75"/>
      <c r="C282" s="75"/>
      <c r="D282" s="76"/>
    </row>
    <row r="283" spans="1:4" x14ac:dyDescent="0.25">
      <c r="A283" s="75"/>
      <c r="B283" s="75"/>
      <c r="C283" s="75"/>
      <c r="D283" s="76"/>
    </row>
    <row r="284" spans="1:4" x14ac:dyDescent="0.25">
      <c r="A284" s="75"/>
      <c r="B284" s="75"/>
      <c r="C284" s="75"/>
      <c r="D284" s="76"/>
    </row>
    <row r="285" spans="1:4" x14ac:dyDescent="0.25">
      <c r="A285" s="75"/>
      <c r="B285" s="75"/>
      <c r="C285" s="75"/>
      <c r="D285" s="76"/>
    </row>
    <row r="286" spans="1:4" x14ac:dyDescent="0.25">
      <c r="A286" s="75"/>
      <c r="B286" s="75"/>
      <c r="C286" s="75"/>
      <c r="D286" s="76"/>
    </row>
    <row r="287" spans="1:4" x14ac:dyDescent="0.25">
      <c r="A287" s="75"/>
      <c r="B287" s="75"/>
      <c r="C287" s="75"/>
      <c r="D287" s="76"/>
    </row>
    <row r="288" spans="1:4" x14ac:dyDescent="0.25">
      <c r="A288" s="75"/>
      <c r="B288" s="75"/>
      <c r="C288" s="75"/>
      <c r="D288" s="76"/>
    </row>
    <row r="289" spans="1:4" x14ac:dyDescent="0.25">
      <c r="A289" s="75"/>
      <c r="B289" s="75"/>
      <c r="C289" s="75"/>
      <c r="D289" s="76"/>
    </row>
    <row r="290" spans="1:4" x14ac:dyDescent="0.25">
      <c r="A290" s="75"/>
      <c r="B290" s="75"/>
      <c r="C290" s="75"/>
      <c r="D290" s="76"/>
    </row>
    <row r="291" spans="1:4" x14ac:dyDescent="0.25">
      <c r="A291" s="75"/>
      <c r="B291" s="75"/>
      <c r="C291" s="75"/>
      <c r="D291" s="76"/>
    </row>
    <row r="292" spans="1:4" x14ac:dyDescent="0.25">
      <c r="A292" s="75"/>
      <c r="B292" s="75"/>
      <c r="C292" s="75"/>
      <c r="D292" s="76"/>
    </row>
    <row r="293" spans="1:4" x14ac:dyDescent="0.25">
      <c r="A293" s="75"/>
      <c r="B293" s="75"/>
      <c r="C293" s="75"/>
      <c r="D293" s="76"/>
    </row>
    <row r="294" spans="1:4" x14ac:dyDescent="0.25">
      <c r="A294" s="75"/>
      <c r="B294" s="75"/>
      <c r="C294" s="75"/>
      <c r="D294" s="76"/>
    </row>
    <row r="295" spans="1:4" x14ac:dyDescent="0.25">
      <c r="A295" s="75"/>
      <c r="B295" s="75"/>
      <c r="C295" s="75"/>
      <c r="D295" s="76"/>
    </row>
    <row r="296" spans="1:4" x14ac:dyDescent="0.25">
      <c r="A296" s="75"/>
      <c r="B296" s="75"/>
      <c r="C296" s="75"/>
      <c r="D296" s="76"/>
    </row>
    <row r="297" spans="1:4" x14ac:dyDescent="0.25">
      <c r="A297" s="75"/>
      <c r="B297" s="75"/>
      <c r="C297" s="75"/>
      <c r="D297" s="76"/>
    </row>
    <row r="298" spans="1:4" x14ac:dyDescent="0.25">
      <c r="A298" s="75"/>
      <c r="B298" s="75"/>
      <c r="C298" s="75"/>
      <c r="D298" s="76"/>
    </row>
    <row r="299" spans="1:4" x14ac:dyDescent="0.25">
      <c r="A299" s="75"/>
      <c r="B299" s="75"/>
      <c r="C299" s="75"/>
      <c r="D299" s="76"/>
    </row>
    <row r="300" spans="1:4" x14ac:dyDescent="0.25">
      <c r="A300" s="75"/>
      <c r="B300" s="75"/>
      <c r="C300" s="75"/>
      <c r="D300" s="76"/>
    </row>
    <row r="301" spans="1:4" x14ac:dyDescent="0.25">
      <c r="A301" s="75"/>
      <c r="B301" s="75"/>
      <c r="C301" s="75"/>
      <c r="D301" s="76"/>
    </row>
    <row r="302" spans="1:4" x14ac:dyDescent="0.25">
      <c r="A302" s="75"/>
      <c r="B302" s="75"/>
      <c r="C302" s="75"/>
      <c r="D302" s="76"/>
    </row>
    <row r="303" spans="1:4" x14ac:dyDescent="0.25">
      <c r="A303" s="75"/>
      <c r="B303" s="75"/>
      <c r="C303" s="75"/>
      <c r="D303" s="76"/>
    </row>
    <row r="304" spans="1:4" x14ac:dyDescent="0.25">
      <c r="A304" s="75"/>
      <c r="B304" s="75"/>
      <c r="C304" s="75"/>
      <c r="D304" s="76"/>
    </row>
    <row r="305" spans="1:4" x14ac:dyDescent="0.25">
      <c r="A305" s="75"/>
      <c r="B305" s="75"/>
      <c r="C305" s="75"/>
      <c r="D305" s="76"/>
    </row>
    <row r="306" spans="1:4" x14ac:dyDescent="0.25">
      <c r="A306" s="75"/>
      <c r="B306" s="75"/>
      <c r="C306" s="75"/>
      <c r="D306" s="76"/>
    </row>
    <row r="307" spans="1:4" x14ac:dyDescent="0.25">
      <c r="A307" s="75"/>
      <c r="B307" s="75"/>
      <c r="C307" s="75"/>
      <c r="D307" s="76"/>
    </row>
    <row r="308" spans="1:4" x14ac:dyDescent="0.25">
      <c r="A308" s="75"/>
      <c r="B308" s="75"/>
      <c r="C308" s="75"/>
      <c r="D308" s="76"/>
    </row>
    <row r="309" spans="1:4" x14ac:dyDescent="0.25">
      <c r="A309" s="75"/>
      <c r="B309" s="75"/>
      <c r="C309" s="75"/>
      <c r="D309" s="76"/>
    </row>
    <row r="310" spans="1:4" x14ac:dyDescent="0.25">
      <c r="A310" s="75"/>
      <c r="B310" s="75"/>
      <c r="C310" s="75"/>
      <c r="D310" s="76"/>
    </row>
    <row r="311" spans="1:4" x14ac:dyDescent="0.25">
      <c r="A311" s="75"/>
      <c r="B311" s="75"/>
      <c r="C311" s="75"/>
      <c r="D311" s="76"/>
    </row>
    <row r="312" spans="1:4" x14ac:dyDescent="0.25">
      <c r="A312" s="75"/>
      <c r="B312" s="75"/>
      <c r="C312" s="75"/>
      <c r="D312" s="76"/>
    </row>
    <row r="313" spans="1:4" x14ac:dyDescent="0.25">
      <c r="A313" s="75"/>
      <c r="B313" s="75"/>
      <c r="C313" s="75"/>
      <c r="D313" s="76"/>
    </row>
    <row r="314" spans="1:4" x14ac:dyDescent="0.25">
      <c r="A314" s="75"/>
      <c r="B314" s="75"/>
      <c r="C314" s="75"/>
      <c r="D314" s="76"/>
    </row>
    <row r="315" spans="1:4" x14ac:dyDescent="0.25">
      <c r="A315" s="75"/>
      <c r="B315" s="75"/>
      <c r="C315" s="75"/>
      <c r="D315" s="76"/>
    </row>
    <row r="316" spans="1:4" x14ac:dyDescent="0.25">
      <c r="A316" s="75"/>
      <c r="B316" s="75"/>
      <c r="C316" s="75"/>
      <c r="D316" s="76"/>
    </row>
    <row r="317" spans="1:4" x14ac:dyDescent="0.25">
      <c r="A317" s="75"/>
      <c r="B317" s="75"/>
      <c r="C317" s="75"/>
      <c r="D317" s="76"/>
    </row>
    <row r="318" spans="1:4" x14ac:dyDescent="0.25">
      <c r="A318" s="75"/>
      <c r="B318" s="75"/>
      <c r="C318" s="75"/>
      <c r="D318" s="76"/>
    </row>
    <row r="319" spans="1:4" x14ac:dyDescent="0.25">
      <c r="A319" s="75"/>
      <c r="B319" s="75"/>
      <c r="C319" s="75"/>
      <c r="D319" s="76"/>
    </row>
    <row r="320" spans="1:4" x14ac:dyDescent="0.25">
      <c r="A320" s="75"/>
      <c r="B320" s="75"/>
      <c r="C320" s="75"/>
      <c r="D320" s="76"/>
    </row>
    <row r="321" spans="1:4" x14ac:dyDescent="0.25">
      <c r="A321" s="75"/>
      <c r="B321" s="75"/>
      <c r="C321" s="75"/>
      <c r="D321" s="76"/>
    </row>
    <row r="322" spans="1:4" x14ac:dyDescent="0.25">
      <c r="A322" s="75"/>
      <c r="B322" s="75"/>
      <c r="C322" s="75"/>
      <c r="D322" s="76"/>
    </row>
    <row r="323" spans="1:4" x14ac:dyDescent="0.25">
      <c r="A323" s="75"/>
      <c r="B323" s="75"/>
      <c r="C323" s="75"/>
      <c r="D323" s="76"/>
    </row>
    <row r="324" spans="1:4" x14ac:dyDescent="0.25">
      <c r="A324" s="75"/>
      <c r="B324" s="75"/>
      <c r="C324" s="75"/>
      <c r="D324" s="76"/>
    </row>
    <row r="325" spans="1:4" x14ac:dyDescent="0.25">
      <c r="A325" s="75"/>
      <c r="B325" s="75"/>
      <c r="C325" s="75"/>
      <c r="D325" s="76"/>
    </row>
    <row r="326" spans="1:4" x14ac:dyDescent="0.25">
      <c r="A326" s="75"/>
      <c r="B326" s="75"/>
      <c r="C326" s="75"/>
      <c r="D326" s="76"/>
    </row>
    <row r="327" spans="1:4" x14ac:dyDescent="0.25">
      <c r="A327" s="75"/>
      <c r="B327" s="75"/>
      <c r="C327" s="75"/>
      <c r="D327" s="76"/>
    </row>
    <row r="328" spans="1:4" x14ac:dyDescent="0.25">
      <c r="A328" s="75"/>
      <c r="B328" s="75"/>
      <c r="C328" s="75"/>
      <c r="D328" s="76"/>
    </row>
    <row r="329" spans="1:4" x14ac:dyDescent="0.25">
      <c r="A329" s="75"/>
      <c r="B329" s="75"/>
      <c r="C329" s="75"/>
      <c r="D329" s="76"/>
    </row>
    <row r="330" spans="1:4" x14ac:dyDescent="0.25">
      <c r="A330" s="75"/>
      <c r="B330" s="75"/>
      <c r="C330" s="75"/>
      <c r="D330" s="76"/>
    </row>
    <row r="331" spans="1:4" x14ac:dyDescent="0.25">
      <c r="A331" s="75"/>
      <c r="B331" s="75"/>
      <c r="C331" s="75"/>
      <c r="D331" s="76"/>
    </row>
    <row r="332" spans="1:4" x14ac:dyDescent="0.25">
      <c r="A332" s="75"/>
      <c r="B332" s="75"/>
      <c r="C332" s="75"/>
      <c r="D332" s="76"/>
    </row>
    <row r="333" spans="1:4" x14ac:dyDescent="0.25">
      <c r="A333" s="75"/>
      <c r="B333" s="75"/>
      <c r="C333" s="75"/>
      <c r="D333" s="76"/>
    </row>
    <row r="334" spans="1:4" x14ac:dyDescent="0.25">
      <c r="A334" s="75"/>
      <c r="B334" s="75"/>
      <c r="C334" s="75"/>
      <c r="D334" s="76"/>
    </row>
    <row r="335" spans="1:4" x14ac:dyDescent="0.25">
      <c r="A335" s="75"/>
      <c r="B335" s="75"/>
      <c r="C335" s="75"/>
      <c r="D335" s="76"/>
    </row>
    <row r="336" spans="1:4" x14ac:dyDescent="0.25">
      <c r="A336" s="75"/>
      <c r="B336" s="75"/>
      <c r="C336" s="75"/>
      <c r="D336" s="76"/>
    </row>
    <row r="337" spans="1:4" x14ac:dyDescent="0.25">
      <c r="A337" s="75"/>
      <c r="B337" s="75"/>
      <c r="C337" s="75"/>
      <c r="D337" s="76"/>
    </row>
    <row r="338" spans="1:4" x14ac:dyDescent="0.25">
      <c r="A338" s="75"/>
      <c r="B338" s="75"/>
      <c r="C338" s="75"/>
      <c r="D338" s="76"/>
    </row>
    <row r="339" spans="1:4" x14ac:dyDescent="0.25">
      <c r="A339" s="75"/>
      <c r="B339" s="75"/>
      <c r="C339" s="75"/>
      <c r="D339" s="76"/>
    </row>
    <row r="340" spans="1:4" x14ac:dyDescent="0.25">
      <c r="A340" s="75"/>
      <c r="B340" s="75"/>
      <c r="C340" s="75"/>
      <c r="D340" s="76"/>
    </row>
    <row r="341" spans="1:4" x14ac:dyDescent="0.25">
      <c r="A341" s="75"/>
      <c r="B341" s="75"/>
      <c r="C341" s="75"/>
      <c r="D341" s="76"/>
    </row>
    <row r="342" spans="1:4" x14ac:dyDescent="0.25">
      <c r="A342" s="75"/>
      <c r="B342" s="75"/>
      <c r="C342" s="75"/>
      <c r="D342" s="76"/>
    </row>
    <row r="343" spans="1:4" x14ac:dyDescent="0.25">
      <c r="A343" s="75"/>
      <c r="B343" s="75"/>
      <c r="C343" s="75"/>
      <c r="D343" s="76"/>
    </row>
    <row r="344" spans="1:4" x14ac:dyDescent="0.25">
      <c r="A344" s="75"/>
      <c r="B344" s="75"/>
      <c r="C344" s="75"/>
      <c r="D344" s="76"/>
    </row>
    <row r="345" spans="1:4" x14ac:dyDescent="0.25">
      <c r="A345" s="75"/>
      <c r="B345" s="75"/>
      <c r="C345" s="75"/>
      <c r="D345" s="76"/>
    </row>
    <row r="346" spans="1:4" x14ac:dyDescent="0.25">
      <c r="A346" s="75"/>
      <c r="B346" s="75"/>
      <c r="C346" s="75"/>
      <c r="D346" s="76"/>
    </row>
    <row r="347" spans="1:4" x14ac:dyDescent="0.25">
      <c r="A347" s="75"/>
      <c r="B347" s="75"/>
      <c r="C347" s="75"/>
      <c r="D347" s="76"/>
    </row>
    <row r="348" spans="1:4" x14ac:dyDescent="0.25">
      <c r="A348" s="75"/>
      <c r="B348" s="75"/>
      <c r="C348" s="75"/>
      <c r="D348" s="76"/>
    </row>
    <row r="349" spans="1:4" x14ac:dyDescent="0.25">
      <c r="A349" s="75"/>
      <c r="B349" s="75"/>
      <c r="C349" s="75"/>
      <c r="D349" s="76"/>
    </row>
    <row r="350" spans="1:4" x14ac:dyDescent="0.25">
      <c r="A350" s="75"/>
      <c r="B350" s="75"/>
      <c r="C350" s="75"/>
      <c r="D350" s="76"/>
    </row>
    <row r="351" spans="1:4" x14ac:dyDescent="0.25">
      <c r="A351" s="75"/>
      <c r="B351" s="75"/>
      <c r="C351" s="75"/>
      <c r="D351" s="76"/>
    </row>
    <row r="352" spans="1:4" x14ac:dyDescent="0.25">
      <c r="A352" s="75"/>
      <c r="B352" s="75"/>
      <c r="C352" s="75"/>
      <c r="D352" s="76"/>
    </row>
    <row r="353" spans="1:4" x14ac:dyDescent="0.25">
      <c r="A353" s="75"/>
      <c r="B353" s="75"/>
      <c r="C353" s="75"/>
      <c r="D353" s="76"/>
    </row>
    <row r="354" spans="1:4" x14ac:dyDescent="0.25">
      <c r="A354" s="75"/>
      <c r="B354" s="75"/>
      <c r="C354" s="75"/>
      <c r="D354" s="76"/>
    </row>
    <row r="355" spans="1:4" x14ac:dyDescent="0.25">
      <c r="A355" s="75"/>
      <c r="B355" s="75"/>
      <c r="C355" s="75"/>
      <c r="D355" s="76"/>
    </row>
    <row r="356" spans="1:4" x14ac:dyDescent="0.25">
      <c r="A356" s="75"/>
      <c r="B356" s="75"/>
      <c r="C356" s="75"/>
      <c r="D356" s="76"/>
    </row>
    <row r="357" spans="1:4" x14ac:dyDescent="0.25">
      <c r="A357" s="75"/>
      <c r="B357" s="75"/>
      <c r="C357" s="75"/>
      <c r="D357" s="76"/>
    </row>
    <row r="358" spans="1:4" x14ac:dyDescent="0.25">
      <c r="A358" s="75"/>
      <c r="B358" s="75"/>
      <c r="C358" s="75"/>
      <c r="D358" s="76"/>
    </row>
    <row r="359" spans="1:4" x14ac:dyDescent="0.25">
      <c r="A359" s="75"/>
      <c r="B359" s="75"/>
      <c r="C359" s="75"/>
      <c r="D359" s="76"/>
    </row>
    <row r="360" spans="1:4" x14ac:dyDescent="0.25">
      <c r="A360" s="75"/>
      <c r="B360" s="75"/>
      <c r="C360" s="75"/>
      <c r="D360" s="76"/>
    </row>
    <row r="361" spans="1:4" x14ac:dyDescent="0.25">
      <c r="A361" s="75"/>
      <c r="B361" s="75"/>
      <c r="C361" s="75"/>
      <c r="D361" s="76"/>
    </row>
    <row r="362" spans="1:4" x14ac:dyDescent="0.25">
      <c r="A362" s="75"/>
      <c r="B362" s="75"/>
      <c r="C362" s="75"/>
      <c r="D362" s="76"/>
    </row>
    <row r="363" spans="1:4" x14ac:dyDescent="0.25">
      <c r="A363" s="75"/>
      <c r="B363" s="75"/>
      <c r="C363" s="75"/>
      <c r="D363" s="76"/>
    </row>
    <row r="364" spans="1:4" x14ac:dyDescent="0.25">
      <c r="A364" s="75"/>
      <c r="B364" s="75"/>
      <c r="C364" s="75"/>
      <c r="D364" s="76"/>
    </row>
    <row r="365" spans="1:4" x14ac:dyDescent="0.25">
      <c r="A365" s="75"/>
      <c r="B365" s="75"/>
      <c r="C365" s="75"/>
      <c r="D365" s="76"/>
    </row>
    <row r="366" spans="1:4" x14ac:dyDescent="0.25">
      <c r="A366" s="75"/>
      <c r="B366" s="75"/>
      <c r="C366" s="75"/>
      <c r="D366" s="76"/>
    </row>
    <row r="367" spans="1:4" x14ac:dyDescent="0.25">
      <c r="A367" s="75"/>
      <c r="B367" s="75"/>
      <c r="C367" s="75"/>
      <c r="D367" s="76"/>
    </row>
    <row r="368" spans="1:4" x14ac:dyDescent="0.25">
      <c r="A368" s="75"/>
      <c r="B368" s="75"/>
      <c r="C368" s="75"/>
      <c r="D368" s="76"/>
    </row>
    <row r="369" spans="1:4" x14ac:dyDescent="0.25">
      <c r="A369" s="75"/>
      <c r="B369" s="75"/>
      <c r="C369" s="75"/>
      <c r="D369" s="76"/>
    </row>
    <row r="370" spans="1:4" x14ac:dyDescent="0.25">
      <c r="A370" s="75"/>
      <c r="B370" s="75"/>
      <c r="C370" s="75"/>
      <c r="D370" s="76"/>
    </row>
    <row r="371" spans="1:4" x14ac:dyDescent="0.25">
      <c r="A371" s="75"/>
      <c r="B371" s="75"/>
      <c r="C371" s="75"/>
      <c r="D371" s="76"/>
    </row>
    <row r="372" spans="1:4" x14ac:dyDescent="0.25">
      <c r="A372" s="75"/>
      <c r="B372" s="75"/>
      <c r="C372" s="75"/>
      <c r="D372" s="76"/>
    </row>
    <row r="373" spans="1:4" x14ac:dyDescent="0.25">
      <c r="A373" s="75"/>
      <c r="B373" s="75"/>
      <c r="C373" s="75"/>
      <c r="D373" s="76"/>
    </row>
    <row r="374" spans="1:4" x14ac:dyDescent="0.25">
      <c r="A374" s="75"/>
      <c r="B374" s="75"/>
      <c r="C374" s="75"/>
      <c r="D374" s="76"/>
    </row>
    <row r="375" spans="1:4" x14ac:dyDescent="0.25">
      <c r="A375" s="75"/>
      <c r="B375" s="75"/>
      <c r="C375" s="75"/>
      <c r="D375" s="76"/>
    </row>
    <row r="376" spans="1:4" x14ac:dyDescent="0.25">
      <c r="A376" s="75"/>
      <c r="B376" s="75"/>
      <c r="C376" s="75"/>
      <c r="D376" s="76"/>
    </row>
    <row r="377" spans="1:4" x14ac:dyDescent="0.25">
      <c r="A377" s="75"/>
      <c r="B377" s="75"/>
      <c r="C377" s="75"/>
      <c r="D377" s="76"/>
    </row>
    <row r="378" spans="1:4" x14ac:dyDescent="0.25">
      <c r="A378" s="75"/>
      <c r="B378" s="75"/>
      <c r="C378" s="75"/>
      <c r="D378" s="76"/>
    </row>
    <row r="379" spans="1:4" x14ac:dyDescent="0.25">
      <c r="A379" s="75"/>
      <c r="B379" s="75"/>
      <c r="C379" s="75"/>
      <c r="D379" s="76"/>
    </row>
    <row r="380" spans="1:4" x14ac:dyDescent="0.25">
      <c r="A380" s="75"/>
      <c r="B380" s="75"/>
      <c r="C380" s="75"/>
      <c r="D380" s="76"/>
    </row>
    <row r="381" spans="1:4" x14ac:dyDescent="0.25">
      <c r="A381" s="75"/>
      <c r="B381" s="75"/>
      <c r="C381" s="75"/>
      <c r="D381" s="76"/>
    </row>
    <row r="382" spans="1:4" x14ac:dyDescent="0.25">
      <c r="A382" s="75"/>
      <c r="B382" s="75"/>
      <c r="C382" s="75"/>
      <c r="D382" s="76"/>
    </row>
    <row r="383" spans="1:4" x14ac:dyDescent="0.25">
      <c r="A383" s="75"/>
      <c r="B383" s="75"/>
      <c r="C383" s="75"/>
      <c r="D383" s="76"/>
    </row>
    <row r="384" spans="1:4" x14ac:dyDescent="0.25">
      <c r="A384" s="75"/>
      <c r="B384" s="75"/>
      <c r="C384" s="75"/>
      <c r="D384" s="76"/>
    </row>
    <row r="385" spans="1:4" x14ac:dyDescent="0.25">
      <c r="A385" s="75"/>
      <c r="B385" s="75"/>
      <c r="C385" s="75"/>
      <c r="D385" s="76"/>
    </row>
    <row r="386" spans="1:4" x14ac:dyDescent="0.25">
      <c r="A386" s="75"/>
      <c r="B386" s="75"/>
      <c r="C386" s="75"/>
      <c r="D386" s="76"/>
    </row>
    <row r="387" spans="1:4" x14ac:dyDescent="0.25">
      <c r="A387" s="75"/>
      <c r="B387" s="75"/>
      <c r="C387" s="75"/>
      <c r="D387" s="76"/>
    </row>
    <row r="388" spans="1:4" x14ac:dyDescent="0.25">
      <c r="A388" s="75"/>
      <c r="B388" s="75"/>
      <c r="C388" s="75"/>
      <c r="D388" s="76"/>
    </row>
    <row r="389" spans="1:4" x14ac:dyDescent="0.25">
      <c r="A389" s="75"/>
      <c r="B389" s="75"/>
      <c r="C389" s="75"/>
      <c r="D389" s="76"/>
    </row>
    <row r="390" spans="1:4" x14ac:dyDescent="0.25">
      <c r="A390" s="75"/>
      <c r="B390" s="75"/>
      <c r="C390" s="75"/>
      <c r="D390" s="76"/>
    </row>
    <row r="391" spans="1:4" x14ac:dyDescent="0.25">
      <c r="A391" s="75"/>
      <c r="B391" s="75"/>
      <c r="C391" s="75"/>
      <c r="D391" s="76"/>
    </row>
    <row r="392" spans="1:4" x14ac:dyDescent="0.25">
      <c r="A392" s="75"/>
      <c r="B392" s="75"/>
      <c r="C392" s="75"/>
      <c r="D392" s="76"/>
    </row>
    <row r="393" spans="1:4" x14ac:dyDescent="0.25">
      <c r="A393" s="75"/>
      <c r="B393" s="75"/>
      <c r="C393" s="75"/>
      <c r="D393" s="76"/>
    </row>
    <row r="394" spans="1:4" x14ac:dyDescent="0.25">
      <c r="A394" s="75"/>
      <c r="B394" s="75"/>
      <c r="C394" s="75"/>
      <c r="D394" s="76"/>
    </row>
    <row r="395" spans="1:4" x14ac:dyDescent="0.25">
      <c r="A395" s="75"/>
      <c r="B395" s="75"/>
      <c r="C395" s="75"/>
      <c r="D395" s="76"/>
    </row>
    <row r="396" spans="1:4" x14ac:dyDescent="0.25">
      <c r="A396" s="75"/>
      <c r="B396" s="75"/>
      <c r="C396" s="75"/>
      <c r="D396" s="76"/>
    </row>
    <row r="397" spans="1:4" x14ac:dyDescent="0.25">
      <c r="A397" s="75"/>
      <c r="B397" s="75"/>
      <c r="C397" s="75"/>
      <c r="D397" s="76"/>
    </row>
    <row r="398" spans="1:4" x14ac:dyDescent="0.25">
      <c r="A398" s="75"/>
      <c r="B398" s="75"/>
      <c r="C398" s="75"/>
      <c r="D398" s="76"/>
    </row>
    <row r="399" spans="1:4" x14ac:dyDescent="0.25">
      <c r="A399" s="75"/>
      <c r="B399" s="75"/>
      <c r="C399" s="75"/>
      <c r="D399" s="76"/>
    </row>
    <row r="400" spans="1:4" x14ac:dyDescent="0.25">
      <c r="A400" s="75"/>
      <c r="B400" s="75"/>
      <c r="C400" s="75"/>
      <c r="D400" s="76"/>
    </row>
    <row r="401" spans="1:4" x14ac:dyDescent="0.25">
      <c r="A401" s="75"/>
      <c r="B401" s="75"/>
      <c r="C401" s="75"/>
      <c r="D401" s="76"/>
    </row>
    <row r="402" spans="1:4" x14ac:dyDescent="0.25">
      <c r="A402" s="75"/>
      <c r="B402" s="75"/>
      <c r="C402" s="75"/>
      <c r="D402" s="76"/>
    </row>
    <row r="403" spans="1:4" x14ac:dyDescent="0.25">
      <c r="A403" s="75"/>
      <c r="B403" s="75"/>
      <c r="C403" s="75"/>
      <c r="D403" s="76"/>
    </row>
    <row r="404" spans="1:4" x14ac:dyDescent="0.25">
      <c r="A404" s="75"/>
      <c r="B404" s="75"/>
      <c r="C404" s="75"/>
      <c r="D404" s="76"/>
    </row>
    <row r="405" spans="1:4" x14ac:dyDescent="0.25">
      <c r="A405" s="75"/>
      <c r="B405" s="75"/>
      <c r="C405" s="75"/>
      <c r="D405" s="76"/>
    </row>
    <row r="406" spans="1:4" x14ac:dyDescent="0.25">
      <c r="A406" s="75"/>
      <c r="B406" s="75"/>
      <c r="C406" s="75"/>
      <c r="D406" s="76"/>
    </row>
    <row r="407" spans="1:4" x14ac:dyDescent="0.25">
      <c r="A407" s="75"/>
      <c r="B407" s="75"/>
      <c r="C407" s="75"/>
      <c r="D407" s="76"/>
    </row>
    <row r="408" spans="1:4" x14ac:dyDescent="0.25">
      <c r="A408" s="75"/>
      <c r="B408" s="75"/>
      <c r="C408" s="75"/>
      <c r="D408" s="76"/>
    </row>
    <row r="409" spans="1:4" x14ac:dyDescent="0.25">
      <c r="A409" s="75"/>
      <c r="B409" s="75"/>
      <c r="C409" s="75"/>
      <c r="D409" s="76"/>
    </row>
    <row r="410" spans="1:4" x14ac:dyDescent="0.25">
      <c r="A410" s="75"/>
      <c r="B410" s="75"/>
      <c r="C410" s="75"/>
      <c r="D410" s="76"/>
    </row>
    <row r="411" spans="1:4" x14ac:dyDescent="0.25">
      <c r="A411" s="75"/>
      <c r="B411" s="75"/>
      <c r="C411" s="75"/>
      <c r="D411" s="76"/>
    </row>
    <row r="412" spans="1:4" x14ac:dyDescent="0.25">
      <c r="A412" s="75"/>
      <c r="B412" s="75"/>
      <c r="C412" s="75"/>
      <c r="D412" s="76"/>
    </row>
    <row r="413" spans="1:4" x14ac:dyDescent="0.25">
      <c r="A413" s="75"/>
      <c r="B413" s="75"/>
      <c r="C413" s="75"/>
      <c r="D413" s="76"/>
    </row>
    <row r="414" spans="1:4" x14ac:dyDescent="0.25">
      <c r="A414" s="75"/>
      <c r="B414" s="75"/>
      <c r="C414" s="75"/>
      <c r="D414" s="76"/>
    </row>
    <row r="415" spans="1:4" x14ac:dyDescent="0.25">
      <c r="A415" s="75"/>
      <c r="B415" s="75"/>
      <c r="C415" s="75"/>
      <c r="D415" s="76"/>
    </row>
    <row r="416" spans="1:4" x14ac:dyDescent="0.25">
      <c r="A416" s="75"/>
      <c r="B416" s="75"/>
      <c r="C416" s="75"/>
      <c r="D416" s="76"/>
    </row>
    <row r="417" spans="1:4" x14ac:dyDescent="0.25">
      <c r="A417" s="75"/>
      <c r="B417" s="75"/>
      <c r="C417" s="75"/>
      <c r="D417" s="76"/>
    </row>
    <row r="418" spans="1:4" x14ac:dyDescent="0.25">
      <c r="A418" s="75"/>
      <c r="B418" s="75"/>
      <c r="C418" s="75"/>
      <c r="D418" s="76"/>
    </row>
    <row r="419" spans="1:4" x14ac:dyDescent="0.25">
      <c r="A419" s="75"/>
      <c r="B419" s="75"/>
      <c r="C419" s="75"/>
      <c r="D419" s="76"/>
    </row>
    <row r="420" spans="1:4" x14ac:dyDescent="0.25">
      <c r="A420" s="75"/>
      <c r="B420" s="75"/>
      <c r="C420" s="75"/>
      <c r="D420" s="76"/>
    </row>
    <row r="421" spans="1:4" x14ac:dyDescent="0.25">
      <c r="A421" s="75"/>
      <c r="B421" s="75"/>
      <c r="C421" s="75"/>
      <c r="D421" s="76"/>
    </row>
    <row r="422" spans="1:4" x14ac:dyDescent="0.25">
      <c r="A422" s="75"/>
      <c r="B422" s="75"/>
      <c r="C422" s="75"/>
      <c r="D422" s="76"/>
    </row>
    <row r="423" spans="1:4" x14ac:dyDescent="0.25">
      <c r="A423" s="75"/>
      <c r="B423" s="75"/>
      <c r="C423" s="75"/>
      <c r="D423" s="76"/>
    </row>
    <row r="424" spans="1:4" x14ac:dyDescent="0.25">
      <c r="A424" s="75"/>
      <c r="B424" s="75"/>
      <c r="C424" s="75"/>
      <c r="D424" s="76"/>
    </row>
    <row r="425" spans="1:4" x14ac:dyDescent="0.25">
      <c r="A425" s="75"/>
      <c r="B425" s="75"/>
      <c r="C425" s="75"/>
      <c r="D425" s="76"/>
    </row>
    <row r="426" spans="1:4" x14ac:dyDescent="0.25">
      <c r="A426" s="75"/>
      <c r="B426" s="75"/>
      <c r="C426" s="75"/>
      <c r="D426" s="76"/>
    </row>
    <row r="427" spans="1:4" x14ac:dyDescent="0.25">
      <c r="A427" s="75"/>
      <c r="B427" s="75"/>
      <c r="C427" s="75"/>
      <c r="D427" s="76"/>
    </row>
    <row r="428" spans="1:4" x14ac:dyDescent="0.25">
      <c r="A428" s="75"/>
      <c r="B428" s="75"/>
      <c r="C428" s="75"/>
      <c r="D428" s="76"/>
    </row>
    <row r="429" spans="1:4" x14ac:dyDescent="0.25">
      <c r="A429" s="75"/>
      <c r="B429" s="75"/>
      <c r="C429" s="75"/>
      <c r="D429" s="76"/>
    </row>
    <row r="430" spans="1:4" x14ac:dyDescent="0.25">
      <c r="A430" s="75"/>
      <c r="B430" s="75"/>
      <c r="C430" s="75"/>
      <c r="D430" s="76"/>
    </row>
    <row r="431" spans="1:4" x14ac:dyDescent="0.25">
      <c r="A431" s="75"/>
      <c r="B431" s="75"/>
      <c r="C431" s="75"/>
      <c r="D431" s="76"/>
    </row>
    <row r="432" spans="1:4" x14ac:dyDescent="0.25">
      <c r="A432" s="75"/>
      <c r="B432" s="75"/>
      <c r="C432" s="75"/>
      <c r="D432" s="76"/>
    </row>
    <row r="433" spans="1:4" x14ac:dyDescent="0.25">
      <c r="A433" s="75"/>
      <c r="B433" s="75"/>
      <c r="C433" s="75"/>
      <c r="D433" s="76"/>
    </row>
    <row r="434" spans="1:4" x14ac:dyDescent="0.25">
      <c r="A434" s="75"/>
      <c r="B434" s="75"/>
      <c r="C434" s="75"/>
      <c r="D434" s="76"/>
    </row>
    <row r="435" spans="1:4" x14ac:dyDescent="0.25">
      <c r="A435" s="75"/>
      <c r="B435" s="75"/>
      <c r="C435" s="75"/>
      <c r="D435" s="76"/>
    </row>
    <row r="436" spans="1:4" x14ac:dyDescent="0.25">
      <c r="A436" s="75"/>
      <c r="B436" s="75"/>
      <c r="C436" s="75"/>
      <c r="D436" s="76"/>
    </row>
    <row r="437" spans="1:4" x14ac:dyDescent="0.25">
      <c r="A437" s="75"/>
      <c r="B437" s="75"/>
      <c r="C437" s="75"/>
      <c r="D437" s="76"/>
    </row>
    <row r="438" spans="1:4" x14ac:dyDescent="0.25">
      <c r="A438" s="75"/>
      <c r="B438" s="75"/>
      <c r="C438" s="75"/>
      <c r="D438" s="76"/>
    </row>
    <row r="439" spans="1:4" x14ac:dyDescent="0.25">
      <c r="A439" s="75"/>
      <c r="B439" s="75"/>
      <c r="C439" s="75"/>
      <c r="D439" s="76"/>
    </row>
    <row r="440" spans="1:4" x14ac:dyDescent="0.25">
      <c r="A440" s="75"/>
      <c r="B440" s="75"/>
      <c r="C440" s="75"/>
      <c r="D440" s="76"/>
    </row>
    <row r="441" spans="1:4" x14ac:dyDescent="0.25">
      <c r="A441" s="75"/>
      <c r="B441" s="75"/>
      <c r="C441" s="75"/>
      <c r="D441" s="76"/>
    </row>
    <row r="442" spans="1:4" x14ac:dyDescent="0.25">
      <c r="A442" s="75"/>
      <c r="B442" s="75"/>
      <c r="C442" s="75"/>
      <c r="D442" s="76"/>
    </row>
    <row r="443" spans="1:4" x14ac:dyDescent="0.25">
      <c r="A443" s="75"/>
      <c r="B443" s="75"/>
      <c r="C443" s="75"/>
      <c r="D443" s="76"/>
    </row>
    <row r="444" spans="1:4" x14ac:dyDescent="0.25">
      <c r="A444" s="75"/>
      <c r="B444" s="75"/>
      <c r="C444" s="75"/>
      <c r="D444" s="76"/>
    </row>
    <row r="445" spans="1:4" x14ac:dyDescent="0.25">
      <c r="A445" s="75"/>
      <c r="B445" s="75"/>
      <c r="C445" s="75"/>
      <c r="D445" s="76"/>
    </row>
    <row r="446" spans="1:4" x14ac:dyDescent="0.25">
      <c r="A446" s="75"/>
      <c r="B446" s="75"/>
      <c r="C446" s="75"/>
      <c r="D446" s="76"/>
    </row>
    <row r="447" spans="1:4" x14ac:dyDescent="0.25">
      <c r="A447" s="75"/>
      <c r="B447" s="75"/>
      <c r="C447" s="75"/>
      <c r="D447" s="76"/>
    </row>
    <row r="448" spans="1:4" x14ac:dyDescent="0.25">
      <c r="A448" s="75"/>
      <c r="B448" s="75"/>
      <c r="C448" s="75"/>
      <c r="D448" s="76"/>
    </row>
    <row r="449" spans="1:4" x14ac:dyDescent="0.25">
      <c r="A449" s="75"/>
      <c r="B449" s="75"/>
      <c r="C449" s="75"/>
      <c r="D449" s="76"/>
    </row>
    <row r="450" spans="1:4" x14ac:dyDescent="0.25">
      <c r="A450" s="75"/>
      <c r="B450" s="75"/>
      <c r="C450" s="75"/>
      <c r="D450" s="76"/>
    </row>
    <row r="451" spans="1:4" x14ac:dyDescent="0.25">
      <c r="A451" s="75"/>
      <c r="B451" s="75"/>
      <c r="C451" s="75"/>
      <c r="D451" s="76"/>
    </row>
    <row r="452" spans="1:4" x14ac:dyDescent="0.25">
      <c r="A452" s="75"/>
      <c r="B452" s="75"/>
      <c r="C452" s="75"/>
      <c r="D452" s="76"/>
    </row>
    <row r="453" spans="1:4" x14ac:dyDescent="0.25">
      <c r="A453" s="75"/>
      <c r="B453" s="75"/>
      <c r="C453" s="75"/>
      <c r="D453" s="76"/>
    </row>
    <row r="454" spans="1:4" x14ac:dyDescent="0.25">
      <c r="A454" s="75"/>
      <c r="B454" s="75"/>
      <c r="C454" s="75"/>
      <c r="D454" s="76"/>
    </row>
    <row r="455" spans="1:4" x14ac:dyDescent="0.25">
      <c r="A455" s="75"/>
      <c r="B455" s="75"/>
      <c r="C455" s="75"/>
      <c r="D455" s="76"/>
    </row>
    <row r="456" spans="1:4" x14ac:dyDescent="0.25">
      <c r="A456" s="75"/>
      <c r="B456" s="75"/>
      <c r="C456" s="75"/>
      <c r="D456" s="76"/>
    </row>
    <row r="457" spans="1:4" x14ac:dyDescent="0.25">
      <c r="A457" s="75"/>
      <c r="B457" s="75"/>
      <c r="C457" s="75"/>
      <c r="D457" s="76"/>
    </row>
    <row r="458" spans="1:4" x14ac:dyDescent="0.25">
      <c r="A458" s="75"/>
      <c r="B458" s="75"/>
      <c r="C458" s="75"/>
      <c r="D458" s="76"/>
    </row>
    <row r="459" spans="1:4" x14ac:dyDescent="0.25">
      <c r="A459" s="75"/>
      <c r="B459" s="75"/>
      <c r="C459" s="75"/>
      <c r="D459" s="76"/>
    </row>
    <row r="460" spans="1:4" x14ac:dyDescent="0.25">
      <c r="A460" s="75"/>
      <c r="B460" s="75"/>
      <c r="C460" s="75"/>
      <c r="D460" s="76"/>
    </row>
    <row r="461" spans="1:4" x14ac:dyDescent="0.25">
      <c r="A461" s="75"/>
      <c r="B461" s="75"/>
      <c r="C461" s="75"/>
      <c r="D461" s="76"/>
    </row>
    <row r="462" spans="1:4" x14ac:dyDescent="0.25">
      <c r="A462" s="75"/>
      <c r="B462" s="75"/>
      <c r="C462" s="75"/>
      <c r="D462" s="76"/>
    </row>
    <row r="463" spans="1:4" x14ac:dyDescent="0.25">
      <c r="A463" s="75"/>
      <c r="B463" s="75"/>
      <c r="C463" s="75"/>
      <c r="D463" s="76"/>
    </row>
    <row r="464" spans="1:4" x14ac:dyDescent="0.25">
      <c r="A464" s="75"/>
      <c r="B464" s="75"/>
      <c r="C464" s="75"/>
      <c r="D464" s="76"/>
    </row>
    <row r="465" spans="1:4" x14ac:dyDescent="0.25">
      <c r="A465" s="75"/>
      <c r="B465" s="75"/>
      <c r="C465" s="75"/>
      <c r="D465" s="76"/>
    </row>
    <row r="466" spans="1:4" x14ac:dyDescent="0.25">
      <c r="A466" s="75"/>
      <c r="B466" s="75"/>
      <c r="C466" s="75"/>
      <c r="D466" s="76"/>
    </row>
    <row r="467" spans="1:4" x14ac:dyDescent="0.25">
      <c r="A467" s="75"/>
      <c r="B467" s="75"/>
      <c r="C467" s="75"/>
      <c r="D467" s="76"/>
    </row>
    <row r="468" spans="1:4" x14ac:dyDescent="0.25">
      <c r="A468" s="75"/>
      <c r="B468" s="75"/>
      <c r="C468" s="75"/>
      <c r="D468" s="76"/>
    </row>
    <row r="469" spans="1:4" x14ac:dyDescent="0.25">
      <c r="A469" s="75"/>
      <c r="B469" s="75"/>
      <c r="C469" s="75"/>
      <c r="D469" s="76"/>
    </row>
    <row r="470" spans="1:4" x14ac:dyDescent="0.25">
      <c r="A470" s="75"/>
      <c r="B470" s="75"/>
      <c r="C470" s="75"/>
      <c r="D470" s="76"/>
    </row>
    <row r="471" spans="1:4" x14ac:dyDescent="0.25">
      <c r="A471" s="75"/>
      <c r="B471" s="75"/>
      <c r="C471" s="75"/>
      <c r="D471" s="76"/>
    </row>
    <row r="472" spans="1:4" x14ac:dyDescent="0.25">
      <c r="A472" s="75"/>
      <c r="B472" s="75"/>
      <c r="C472" s="75"/>
      <c r="D472" s="76"/>
    </row>
    <row r="473" spans="1:4" x14ac:dyDescent="0.25">
      <c r="A473" s="75"/>
      <c r="B473" s="75"/>
      <c r="C473" s="75"/>
      <c r="D473" s="76"/>
    </row>
    <row r="474" spans="1:4" x14ac:dyDescent="0.25">
      <c r="A474" s="75"/>
      <c r="B474" s="75"/>
      <c r="C474" s="75"/>
      <c r="D474" s="76"/>
    </row>
    <row r="475" spans="1:4" x14ac:dyDescent="0.25">
      <c r="A475" s="75"/>
      <c r="B475" s="75"/>
      <c r="C475" s="75"/>
      <c r="D475" s="76"/>
    </row>
    <row r="476" spans="1:4" x14ac:dyDescent="0.25">
      <c r="A476" s="75"/>
      <c r="B476" s="75"/>
      <c r="C476" s="75"/>
      <c r="D476" s="76"/>
    </row>
    <row r="477" spans="1:4" x14ac:dyDescent="0.25">
      <c r="A477" s="75"/>
      <c r="B477" s="75"/>
      <c r="C477" s="75"/>
      <c r="D477" s="76"/>
    </row>
    <row r="478" spans="1:4" x14ac:dyDescent="0.25">
      <c r="A478" s="75"/>
      <c r="B478" s="75"/>
      <c r="C478" s="75"/>
      <c r="D478" s="76"/>
    </row>
    <row r="479" spans="1:4" x14ac:dyDescent="0.25">
      <c r="A479" s="75"/>
      <c r="B479" s="75"/>
      <c r="C479" s="75"/>
      <c r="D479" s="76"/>
    </row>
    <row r="480" spans="1:4" x14ac:dyDescent="0.25">
      <c r="A480" s="75"/>
      <c r="B480" s="75"/>
      <c r="C480" s="75"/>
      <c r="D480" s="76"/>
    </row>
    <row r="481" spans="1:4" x14ac:dyDescent="0.25">
      <c r="A481" s="75"/>
      <c r="B481" s="75"/>
      <c r="C481" s="75"/>
      <c r="D481" s="76"/>
    </row>
    <row r="482" spans="1:4" x14ac:dyDescent="0.25">
      <c r="A482" s="75"/>
      <c r="B482" s="75"/>
      <c r="C482" s="75"/>
      <c r="D482" s="76"/>
    </row>
    <row r="483" spans="1:4" x14ac:dyDescent="0.25">
      <c r="A483" s="75"/>
      <c r="B483" s="75"/>
      <c r="C483" s="75"/>
      <c r="D483" s="76"/>
    </row>
    <row r="484" spans="1:4" x14ac:dyDescent="0.25">
      <c r="A484" s="75"/>
      <c r="B484" s="75"/>
      <c r="C484" s="75"/>
      <c r="D484" s="76"/>
    </row>
    <row r="485" spans="1:4" x14ac:dyDescent="0.25">
      <c r="A485" s="75"/>
      <c r="B485" s="75"/>
      <c r="C485" s="75"/>
      <c r="D485" s="76"/>
    </row>
    <row r="486" spans="1:4" x14ac:dyDescent="0.25">
      <c r="A486" s="75"/>
      <c r="B486" s="75"/>
      <c r="C486" s="75"/>
      <c r="D486" s="76"/>
    </row>
    <row r="487" spans="1:4" x14ac:dyDescent="0.25">
      <c r="A487" s="75"/>
      <c r="B487" s="75"/>
      <c r="C487" s="75"/>
      <c r="D487" s="76"/>
    </row>
    <row r="488" spans="1:4" x14ac:dyDescent="0.25">
      <c r="A488" s="75"/>
      <c r="B488" s="75"/>
      <c r="C488" s="75"/>
      <c r="D488" s="76"/>
    </row>
    <row r="489" spans="1:4" x14ac:dyDescent="0.25">
      <c r="A489" s="75"/>
      <c r="B489" s="75"/>
      <c r="C489" s="75"/>
      <c r="D489" s="76"/>
    </row>
    <row r="490" spans="1:4" x14ac:dyDescent="0.25">
      <c r="A490" s="75"/>
      <c r="B490" s="75"/>
      <c r="C490" s="75"/>
      <c r="D490" s="76"/>
    </row>
    <row r="491" spans="1:4" x14ac:dyDescent="0.25">
      <c r="A491" s="75"/>
      <c r="B491" s="75"/>
      <c r="C491" s="75"/>
      <c r="D491" s="76"/>
    </row>
    <row r="492" spans="1:4" x14ac:dyDescent="0.25">
      <c r="A492" s="75"/>
      <c r="B492" s="75"/>
      <c r="C492" s="75"/>
      <c r="D492" s="76"/>
    </row>
    <row r="493" spans="1:4" x14ac:dyDescent="0.25">
      <c r="A493" s="75"/>
      <c r="B493" s="75"/>
      <c r="C493" s="75"/>
      <c r="D493" s="76"/>
    </row>
    <row r="494" spans="1:4" x14ac:dyDescent="0.25">
      <c r="A494" s="75"/>
      <c r="B494" s="75"/>
      <c r="C494" s="75"/>
      <c r="D494" s="76"/>
    </row>
    <row r="495" spans="1:4" x14ac:dyDescent="0.25">
      <c r="A495" s="75"/>
      <c r="B495" s="75"/>
      <c r="C495" s="75"/>
      <c r="D495" s="76"/>
    </row>
    <row r="496" spans="1:4" x14ac:dyDescent="0.25">
      <c r="A496" s="75"/>
      <c r="B496" s="75"/>
      <c r="C496" s="75"/>
      <c r="D496" s="76"/>
    </row>
    <row r="497" spans="1:4" x14ac:dyDescent="0.25">
      <c r="A497" s="75"/>
      <c r="B497" s="75"/>
      <c r="C497" s="75"/>
      <c r="D497" s="76"/>
    </row>
    <row r="498" spans="1:4" x14ac:dyDescent="0.25">
      <c r="A498" s="75"/>
      <c r="B498" s="75"/>
      <c r="C498" s="75"/>
      <c r="D498" s="76"/>
    </row>
    <row r="499" spans="1:4" x14ac:dyDescent="0.25">
      <c r="A499" s="75"/>
      <c r="B499" s="75"/>
      <c r="C499" s="75"/>
      <c r="D499" s="76"/>
    </row>
    <row r="500" spans="1:4" x14ac:dyDescent="0.25">
      <c r="A500" s="75"/>
      <c r="B500" s="75"/>
      <c r="C500" s="75"/>
      <c r="D500" s="76"/>
    </row>
    <row r="501" spans="1:4" x14ac:dyDescent="0.25">
      <c r="A501" s="75"/>
      <c r="B501" s="75"/>
      <c r="C501" s="75"/>
      <c r="D501" s="76"/>
    </row>
    <row r="502" spans="1:4" x14ac:dyDescent="0.25">
      <c r="A502" s="75"/>
      <c r="B502" s="75"/>
      <c r="C502" s="75"/>
      <c r="D502" s="76"/>
    </row>
    <row r="503" spans="1:4" x14ac:dyDescent="0.25">
      <c r="A503" s="75"/>
      <c r="B503" s="75"/>
      <c r="C503" s="75"/>
      <c r="D503" s="76"/>
    </row>
    <row r="504" spans="1:4" x14ac:dyDescent="0.25">
      <c r="A504" s="75"/>
      <c r="B504" s="75"/>
      <c r="C504" s="75"/>
      <c r="D504" s="76"/>
    </row>
    <row r="505" spans="1:4" x14ac:dyDescent="0.25">
      <c r="A505" s="75"/>
      <c r="B505" s="75"/>
      <c r="C505" s="75"/>
      <c r="D505" s="76"/>
    </row>
    <row r="506" spans="1:4" x14ac:dyDescent="0.25">
      <c r="A506" s="75"/>
      <c r="B506" s="75"/>
      <c r="C506" s="75"/>
      <c r="D506" s="76"/>
    </row>
    <row r="507" spans="1:4" x14ac:dyDescent="0.25">
      <c r="A507" s="75"/>
      <c r="B507" s="75"/>
      <c r="C507" s="75"/>
      <c r="D507" s="76"/>
    </row>
    <row r="508" spans="1:4" x14ac:dyDescent="0.25">
      <c r="A508" s="75"/>
      <c r="B508" s="75"/>
      <c r="C508" s="75"/>
      <c r="D508" s="76"/>
    </row>
    <row r="509" spans="1:4" x14ac:dyDescent="0.25">
      <c r="A509" s="75"/>
      <c r="B509" s="75"/>
      <c r="C509" s="75"/>
      <c r="D509" s="76"/>
    </row>
    <row r="510" spans="1:4" x14ac:dyDescent="0.25">
      <c r="A510" s="75"/>
      <c r="B510" s="75"/>
      <c r="C510" s="75"/>
      <c r="D510" s="76"/>
    </row>
    <row r="511" spans="1:4" x14ac:dyDescent="0.25">
      <c r="A511" s="75"/>
      <c r="B511" s="75"/>
      <c r="C511" s="75"/>
      <c r="D511" s="76"/>
    </row>
    <row r="512" spans="1:4" x14ac:dyDescent="0.25">
      <c r="A512" s="75"/>
      <c r="B512" s="75"/>
      <c r="C512" s="75"/>
      <c r="D512" s="76"/>
    </row>
    <row r="513" spans="1:4" x14ac:dyDescent="0.25">
      <c r="A513" s="75"/>
      <c r="B513" s="75"/>
      <c r="C513" s="75"/>
      <c r="D513" s="76"/>
    </row>
  </sheetData>
  <sheetProtection algorithmName="SHA-512" hashValue="VGuD9xRPygIIFjWqwD8rw7klQjtl2OBLHW5szRYJF0MRTOPQcPltjyx0FLa07goNSUTmw+gyDbJewrhZxIsyYg==" saltValue="fdGuaA0kmTht+HkkYhcrSA==" spinCount="100000" sheet="1" objects="1" scenarios="1"/>
  <hyperlinks>
    <hyperlink ref="A31" r:id="rId1" display="http://стройэксперт.com/armiruyushhaya-setka"/>
    <hyperlink ref="A38" r:id="rId2" display="http://стройэксперт.com/setka-rabica"/>
    <hyperlink ref="A68" r:id="rId3" display="http://стройэксперт.com/setka-svarnaya-rulonnaya"/>
    <hyperlink ref="A46" r:id="rId4" display="http://стройэксперт.com/stekloplastikovaya-armatura"/>
    <hyperlink ref="A47" r:id="rId5" display="http://стройэксперт.com/stekloplastikovaya-armatura/ctekloplastikovaya-armatura-6mm.html"/>
    <hyperlink ref="A48" r:id="rId6" display="http://стройэксперт.com/stekloplastikovaya-armatura/ctekloplastikovaya-armatura-7mm.html"/>
    <hyperlink ref="A49" r:id="rId7" display="http://стройэксперт.com/stekloplastikovaya-armatura/ctekloplastikovaya-armatura-8mm.html"/>
    <hyperlink ref="A50" r:id="rId8" display="http://стройэксперт.com/stekloplastikovaya-armatura/ctekloplastikovaya-armatura-10mm.html"/>
    <hyperlink ref="A51" r:id="rId9" display="http://стройэксперт.com/stekloplastikovaya-armatura/ctekloplastikovaya-armatura-12mm.html"/>
    <hyperlink ref="A52" r:id="rId10" display="http://стройэксперт.com/stekloplastikovaya-armatura/ctekloplastikovaya-armatura-14mm.html"/>
    <hyperlink ref="A53" r:id="rId11" display="http://стройэксперт.com/stekloplastikovaya-armatura/ctekloplastikovaya-armatura-16mm.html"/>
    <hyperlink ref="A54" r:id="rId12" display="http://стройэксперт.com/beton"/>
    <hyperlink ref="A55" r:id="rId13" display="http://стройэксперт.com/beton/beton-b7-5-m100.html"/>
    <hyperlink ref="A56" r:id="rId14" display="http://стройэксперт.com/beton/beton-b10-m150.html"/>
    <hyperlink ref="A57" r:id="rId15" display="http://стройэксперт.com/beton/beton-b15-m200.html"/>
    <hyperlink ref="A58" r:id="rId16" display="http://стройэксперт.com/beton/beton-b20-m250.html"/>
    <hyperlink ref="A59" r:id="rId17" display="http://стройэксперт.com/beton/beton-b22-5-m300.html"/>
    <hyperlink ref="A60" r:id="rId18" display="http://стройэксперт.com/beton/beton-b25-m350-na-gravii.html"/>
    <hyperlink ref="A61" r:id="rId19" display="http://стройэксперт.com/beton/beton-b25-m350-na-shchebne.html"/>
    <hyperlink ref="A62" r:id="rId20" display="http://стройэксперт.com/beton/beton-b30-m400-na-gravii.html"/>
    <hyperlink ref="A63" r:id="rId21" display="http://стройэксперт.com/beton/beton-b30-m400-na-shchebne.html"/>
    <hyperlink ref="A64" r:id="rId22" display="http://стройэксперт.com/beton/rastvor-cementno-kladochnyy-m50.html"/>
    <hyperlink ref="A65" r:id="rId23" display="http://стройэксперт.com/beton/rastvor-cementno-kladochnyy-m75.html"/>
    <hyperlink ref="A66" r:id="rId24" display="http://стройэксперт.com/beton/rastvor-cementno-kladochnyy-m100.html"/>
    <hyperlink ref="A67" r:id="rId25" display="http://стройэксперт.com/beton/rastvor-cementno-kladochnyy-m150.html"/>
  </hyperlinks>
  <pageMargins left="0.7" right="0.7" top="0.75" bottom="0.75" header="0.3" footer="0.3"/>
  <pageSetup paperSize="9"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19</vt:i4>
      </vt:variant>
    </vt:vector>
  </HeadingPairs>
  <TitlesOfParts>
    <vt:vector size="36" baseType="lpstr">
      <vt:lpstr>15.11.2018</vt:lpstr>
      <vt:lpstr>Цемент+ПЦС</vt:lpstr>
      <vt:lpstr>Утеплитель</vt:lpstr>
      <vt:lpstr>Пенопласт+пеноплекс</vt:lpstr>
      <vt:lpstr>Фанера+ОСП+ДСП+ДВП</vt:lpstr>
      <vt:lpstr>ГКЛ</vt:lpstr>
      <vt:lpstr>Профиль для ГКЛ</vt:lpstr>
      <vt:lpstr>Сухие смеси</vt:lpstr>
      <vt:lpstr>Сетка</vt:lpstr>
      <vt:lpstr>Армат+кирп+керам</vt:lpstr>
      <vt:lpstr>Мастики</vt:lpstr>
      <vt:lpstr>Бетон-раствор</vt:lpstr>
      <vt:lpstr>Кровля</vt:lpstr>
      <vt:lpstr>Плёнки</vt:lpstr>
      <vt:lpstr>Тёплый пол</vt:lpstr>
      <vt:lpstr>Задвижки</vt:lpstr>
      <vt:lpstr>Временно отсутствующие</vt:lpstr>
      <vt:lpstr>Cетка_кладочная__2000х3000_мм</vt:lpstr>
      <vt:lpstr>Cетка_кладочная_2000х380_мм</vt:lpstr>
      <vt:lpstr>Cетка_кладочная_2000х510_мм</vt:lpstr>
      <vt:lpstr>Базальтовый_утеплитель_Изба</vt:lpstr>
      <vt:lpstr>Базальтовый_утеплитель_Технониколь</vt:lpstr>
      <vt:lpstr>Базальтовый_утеплитель_Тизол</vt:lpstr>
      <vt:lpstr>Бетон</vt:lpstr>
      <vt:lpstr>ДВП_ДСП</vt:lpstr>
      <vt:lpstr>Минвата_KNAUF</vt:lpstr>
      <vt:lpstr>Осп_OSB</vt:lpstr>
      <vt:lpstr>Пенопласт</vt:lpstr>
      <vt:lpstr>Пеноплекс</vt:lpstr>
      <vt:lpstr>Пескобетон</vt:lpstr>
      <vt:lpstr>Раствор</vt:lpstr>
      <vt:lpstr>Сетка_армирующая_2000х1000_мм</vt:lpstr>
      <vt:lpstr>Стекломагниевый_лист_СМЛ</vt:lpstr>
      <vt:lpstr>Фанера_НЕШЛИФОВАННАЯ</vt:lpstr>
      <vt:lpstr>Фанера_ШЛИФОВАННАЯ</vt:lpstr>
      <vt:lpstr>Цемент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RePack by Diakov</cp:lastModifiedBy>
  <cp:lastPrinted>2018-04-03T09:05:40Z</cp:lastPrinted>
  <dcterms:created xsi:type="dcterms:W3CDTF">2016-09-14T00:20:13Z</dcterms:created>
  <dcterms:modified xsi:type="dcterms:W3CDTF">2018-11-15T10:39:55Z</dcterms:modified>
</cp:coreProperties>
</file>